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210" windowWidth="18915" windowHeight="12000" tabRatio="739" firstSheet="1" activeTab="3"/>
  </bookViews>
  <sheets>
    <sheet name="INPUT H1" sheetId="11" state="hidden" r:id="rId1"/>
    <sheet name="Antecedentes" sheetId="2" r:id="rId2"/>
    <sheet name="Diagnóstico" sheetId="3" r:id="rId3"/>
    <sheet name="Objetivo" sheetId="4" r:id="rId4"/>
    <sheet name="Estrategia" sheetId="8" r:id="rId5"/>
    <sheet name="Indicadores" sheetId="5" r:id="rId6"/>
    <sheet name="Presupuesto y Recursos Humanos" sheetId="6" r:id="rId7"/>
    <sheet name="Administración" sheetId="10" state="hidden" r:id="rId8"/>
  </sheets>
  <externalReferences>
    <externalReference r:id="rId9"/>
  </externalReferences>
  <definedNames>
    <definedName name="_ftn1" localSheetId="4">Estrategia!#REF!</definedName>
    <definedName name="_ftnref1" localSheetId="4">Estrategia!#REF!</definedName>
  </definedNames>
  <calcPr calcId="145621"/>
</workbook>
</file>

<file path=xl/calcChain.xml><?xml version="1.0" encoding="utf-8"?>
<calcChain xmlns="http://schemas.openxmlformats.org/spreadsheetml/2006/main">
  <c r="B3" i="5" l="1"/>
  <c r="B6" i="5"/>
  <c r="B30" i="5"/>
  <c r="B33" i="5"/>
  <c r="B46" i="5"/>
  <c r="H92" i="8"/>
  <c r="H33" i="5"/>
  <c r="F33" i="5"/>
  <c r="H47" i="5"/>
  <c r="F47" i="5"/>
  <c r="J47" i="5"/>
  <c r="B4" i="11" l="1"/>
  <c r="F1264" i="11"/>
  <c r="E1264" i="11"/>
  <c r="D1264" i="11"/>
  <c r="C1264" i="11"/>
  <c r="B1264" i="11"/>
  <c r="A1264" i="11"/>
  <c r="F1263" i="11"/>
  <c r="E1263" i="11"/>
  <c r="D1263" i="11"/>
  <c r="C1263" i="11"/>
  <c r="B1263" i="11"/>
  <c r="A1263" i="11"/>
  <c r="F1262" i="11"/>
  <c r="E1262" i="11"/>
  <c r="D1262" i="11"/>
  <c r="C1262" i="11"/>
  <c r="B1262" i="11"/>
  <c r="A1262" i="11"/>
  <c r="F1261" i="11"/>
  <c r="E1261" i="11"/>
  <c r="D1261" i="11"/>
  <c r="C1261" i="11"/>
  <c r="B1261" i="11"/>
  <c r="A1261" i="11"/>
  <c r="F1260" i="11"/>
  <c r="E1260" i="11"/>
  <c r="D1260" i="11"/>
  <c r="C1260" i="11"/>
  <c r="B1260" i="11"/>
  <c r="A1260" i="11"/>
  <c r="F1259" i="11"/>
  <c r="E1259" i="11"/>
  <c r="D1259" i="11"/>
  <c r="C1259" i="11"/>
  <c r="B1259" i="11"/>
  <c r="A1259" i="11"/>
  <c r="F1258" i="11"/>
  <c r="E1258" i="11"/>
  <c r="D1258" i="11"/>
  <c r="C1258" i="11"/>
  <c r="B1258" i="11"/>
  <c r="A1258" i="11"/>
  <c r="C1257" i="11"/>
  <c r="A1257" i="11"/>
  <c r="B1256" i="11"/>
  <c r="A1256" i="11"/>
  <c r="B1255" i="11"/>
  <c r="A1255" i="11"/>
  <c r="M1254" i="11"/>
  <c r="L1254" i="11"/>
  <c r="K1254" i="11"/>
  <c r="J1254" i="11"/>
  <c r="I1254" i="11"/>
  <c r="A1254" i="11"/>
  <c r="M1253" i="11"/>
  <c r="L1253" i="11"/>
  <c r="K1253" i="11"/>
  <c r="J1253" i="11"/>
  <c r="I1253" i="11"/>
  <c r="H1253" i="11"/>
  <c r="G1253" i="11"/>
  <c r="F1253" i="11"/>
  <c r="D1253" i="11"/>
  <c r="A1253" i="11"/>
  <c r="M1252" i="11"/>
  <c r="L1252" i="11"/>
  <c r="K1252" i="11"/>
  <c r="J1252" i="11"/>
  <c r="I1252" i="11"/>
  <c r="H1252" i="11"/>
  <c r="G1252" i="11"/>
  <c r="F1252" i="11"/>
  <c r="D1252" i="11"/>
  <c r="A1252" i="11"/>
  <c r="M1251" i="11"/>
  <c r="L1251" i="11"/>
  <c r="K1251" i="11"/>
  <c r="J1251" i="11"/>
  <c r="I1251" i="11"/>
  <c r="H1251" i="11"/>
  <c r="G1251" i="11"/>
  <c r="F1251" i="11"/>
  <c r="D1251" i="11"/>
  <c r="A1251" i="11"/>
  <c r="M1250" i="11"/>
  <c r="L1250" i="11"/>
  <c r="K1250" i="11"/>
  <c r="J1250" i="11"/>
  <c r="I1250" i="11"/>
  <c r="H1250" i="11"/>
  <c r="G1250" i="11"/>
  <c r="F1250" i="11"/>
  <c r="D1250" i="11"/>
  <c r="A1250" i="11"/>
  <c r="M1249" i="11"/>
  <c r="L1249" i="11"/>
  <c r="K1249" i="11"/>
  <c r="J1249" i="11"/>
  <c r="I1249" i="11"/>
  <c r="H1249" i="11"/>
  <c r="G1249" i="11"/>
  <c r="F1249" i="11"/>
  <c r="E1249" i="11"/>
  <c r="D1249" i="11"/>
  <c r="C1249" i="11"/>
  <c r="B1249" i="11"/>
  <c r="A1249" i="11"/>
  <c r="M1248" i="11"/>
  <c r="L1248" i="11"/>
  <c r="K1248" i="11"/>
  <c r="J1248" i="11"/>
  <c r="I1248" i="11"/>
  <c r="H1248" i="11"/>
  <c r="G1248" i="11"/>
  <c r="F1248" i="11"/>
  <c r="E1248" i="11"/>
  <c r="D1248" i="11"/>
  <c r="C1248" i="11"/>
  <c r="B1248" i="11"/>
  <c r="A1248" i="11"/>
  <c r="M1247" i="11"/>
  <c r="L1247" i="11"/>
  <c r="K1247" i="11"/>
  <c r="J1247" i="11"/>
  <c r="I1247" i="11"/>
  <c r="H1247" i="11"/>
  <c r="G1247" i="11"/>
  <c r="F1247" i="11"/>
  <c r="E1247" i="11"/>
  <c r="D1247" i="11"/>
  <c r="C1247" i="11"/>
  <c r="B1247" i="11"/>
  <c r="A1247" i="11"/>
  <c r="M1246" i="11"/>
  <c r="L1246" i="11"/>
  <c r="K1246" i="11"/>
  <c r="J1246" i="11"/>
  <c r="I1246" i="11"/>
  <c r="H1246" i="11"/>
  <c r="G1246" i="11"/>
  <c r="F1246" i="11"/>
  <c r="E1246" i="11"/>
  <c r="D1246" i="11"/>
  <c r="C1246" i="11"/>
  <c r="B1246" i="11"/>
  <c r="A1246" i="11"/>
  <c r="M1245" i="11"/>
  <c r="L1245" i="11"/>
  <c r="K1245" i="11"/>
  <c r="J1245" i="11"/>
  <c r="I1245" i="11"/>
  <c r="H1245" i="11"/>
  <c r="G1245" i="11"/>
  <c r="F1245" i="11"/>
  <c r="E1245" i="11"/>
  <c r="D1245" i="11"/>
  <c r="C1245" i="11"/>
  <c r="B1245" i="11"/>
  <c r="A1245" i="11"/>
  <c r="M1244" i="11"/>
  <c r="L1244" i="11"/>
  <c r="K1244" i="11"/>
  <c r="J1244" i="11"/>
  <c r="I1244" i="11"/>
  <c r="H1244" i="11"/>
  <c r="G1244" i="11"/>
  <c r="F1244" i="11"/>
  <c r="E1244" i="11"/>
  <c r="D1244" i="11"/>
  <c r="C1244" i="11"/>
  <c r="B1244" i="11"/>
  <c r="A1244" i="11"/>
  <c r="M1243" i="11"/>
  <c r="L1243" i="11"/>
  <c r="K1243" i="11"/>
  <c r="J1243" i="11"/>
  <c r="I1243" i="11"/>
  <c r="H1243" i="11"/>
  <c r="G1243" i="11"/>
  <c r="F1243" i="11"/>
  <c r="E1243" i="11"/>
  <c r="D1243" i="11"/>
  <c r="C1243" i="11"/>
  <c r="B1243" i="11"/>
  <c r="A1243" i="11"/>
  <c r="M1242" i="11"/>
  <c r="L1242" i="11"/>
  <c r="K1242" i="11"/>
  <c r="J1242" i="11"/>
  <c r="I1242" i="11"/>
  <c r="H1242" i="11"/>
  <c r="G1242" i="11"/>
  <c r="F1242" i="11"/>
  <c r="E1242" i="11"/>
  <c r="D1242" i="11"/>
  <c r="C1242" i="11"/>
  <c r="B1242" i="11"/>
  <c r="A1242" i="11"/>
  <c r="M1241" i="11"/>
  <c r="L1241" i="11"/>
  <c r="K1241" i="11"/>
  <c r="J1241" i="11"/>
  <c r="I1241" i="11"/>
  <c r="H1241" i="11"/>
  <c r="G1241" i="11"/>
  <c r="F1241" i="11"/>
  <c r="E1241" i="11"/>
  <c r="D1241" i="11"/>
  <c r="C1241" i="11"/>
  <c r="B1241" i="11"/>
  <c r="A1241" i="11"/>
  <c r="M1240" i="11"/>
  <c r="L1240" i="11"/>
  <c r="K1240" i="11"/>
  <c r="J1240" i="11"/>
  <c r="I1240" i="11"/>
  <c r="H1240" i="11"/>
  <c r="G1240" i="11"/>
  <c r="F1240" i="11"/>
  <c r="E1240" i="11"/>
  <c r="D1240" i="11"/>
  <c r="C1240" i="11"/>
  <c r="B1240" i="11"/>
  <c r="A1240" i="11"/>
  <c r="M1239" i="11"/>
  <c r="L1239" i="11"/>
  <c r="K1239" i="11"/>
  <c r="J1239" i="11"/>
  <c r="I1239" i="11"/>
  <c r="H1239" i="11"/>
  <c r="G1239" i="11"/>
  <c r="F1239" i="11"/>
  <c r="E1239" i="11"/>
  <c r="D1239" i="11"/>
  <c r="C1239" i="11"/>
  <c r="B1239" i="11"/>
  <c r="A1239" i="11"/>
  <c r="M1238" i="11"/>
  <c r="L1238" i="11"/>
  <c r="K1238" i="11"/>
  <c r="J1238" i="11"/>
  <c r="I1238" i="11"/>
  <c r="H1238" i="11"/>
  <c r="G1238" i="11"/>
  <c r="F1238" i="11"/>
  <c r="E1238" i="11"/>
  <c r="D1238" i="11"/>
  <c r="C1238" i="11"/>
  <c r="B1238" i="11"/>
  <c r="A1238" i="11"/>
  <c r="M1237" i="11"/>
  <c r="L1237" i="11"/>
  <c r="K1237" i="11"/>
  <c r="J1237" i="11"/>
  <c r="I1237" i="11"/>
  <c r="H1237" i="11"/>
  <c r="G1237" i="11"/>
  <c r="F1237" i="11"/>
  <c r="E1237" i="11"/>
  <c r="D1237" i="11"/>
  <c r="C1237" i="11"/>
  <c r="B1237" i="11"/>
  <c r="A1237" i="11"/>
  <c r="M1236" i="11"/>
  <c r="L1236" i="11"/>
  <c r="K1236" i="11"/>
  <c r="J1236" i="11"/>
  <c r="I1236" i="11"/>
  <c r="H1236" i="11"/>
  <c r="G1236" i="11"/>
  <c r="F1236" i="11"/>
  <c r="E1236" i="11"/>
  <c r="D1236" i="11"/>
  <c r="C1236" i="11"/>
  <c r="B1236" i="11"/>
  <c r="A1236" i="11"/>
  <c r="M1235" i="11"/>
  <c r="L1235" i="11"/>
  <c r="K1235" i="11"/>
  <c r="J1235" i="11"/>
  <c r="I1235" i="11"/>
  <c r="H1235" i="11"/>
  <c r="G1235" i="11"/>
  <c r="F1235" i="11"/>
  <c r="E1235" i="11"/>
  <c r="D1235" i="11"/>
  <c r="C1235" i="11"/>
  <c r="B1235" i="11"/>
  <c r="A1235" i="11"/>
  <c r="M1234" i="11"/>
  <c r="L1234" i="11"/>
  <c r="K1234" i="11"/>
  <c r="J1234" i="11"/>
  <c r="I1234" i="11"/>
  <c r="H1234" i="11"/>
  <c r="G1234" i="11"/>
  <c r="F1234" i="11"/>
  <c r="E1234" i="11"/>
  <c r="D1234" i="11"/>
  <c r="C1234" i="11"/>
  <c r="B1234" i="11"/>
  <c r="A1234" i="11"/>
  <c r="M1233" i="11"/>
  <c r="L1233" i="11"/>
  <c r="K1233" i="11"/>
  <c r="J1233" i="11"/>
  <c r="I1233" i="11"/>
  <c r="H1233" i="11"/>
  <c r="G1233" i="11"/>
  <c r="F1233" i="11"/>
  <c r="E1233" i="11"/>
  <c r="D1233" i="11"/>
  <c r="C1233" i="11"/>
  <c r="B1233" i="11"/>
  <c r="A1233" i="11"/>
  <c r="M1232" i="11"/>
  <c r="L1232" i="11"/>
  <c r="K1232" i="11"/>
  <c r="J1232" i="11"/>
  <c r="I1232" i="11"/>
  <c r="H1232" i="11"/>
  <c r="G1232" i="11"/>
  <c r="F1232" i="11"/>
  <c r="E1232" i="11"/>
  <c r="D1232" i="11"/>
  <c r="C1232" i="11"/>
  <c r="B1232" i="11"/>
  <c r="A1232" i="11"/>
  <c r="M1231" i="11"/>
  <c r="L1231" i="11"/>
  <c r="K1231" i="11"/>
  <c r="J1231" i="11"/>
  <c r="I1231" i="11"/>
  <c r="H1231" i="11"/>
  <c r="G1231" i="11"/>
  <c r="F1231" i="11"/>
  <c r="E1231" i="11"/>
  <c r="D1231" i="11"/>
  <c r="C1231" i="11"/>
  <c r="B1231" i="11"/>
  <c r="A1231" i="11"/>
  <c r="M1230" i="11"/>
  <c r="L1230" i="11"/>
  <c r="K1230" i="11"/>
  <c r="J1230" i="11"/>
  <c r="I1230" i="11"/>
  <c r="H1230" i="11"/>
  <c r="G1230" i="11"/>
  <c r="F1230" i="11"/>
  <c r="E1230" i="11"/>
  <c r="D1230" i="11"/>
  <c r="C1230" i="11"/>
  <c r="B1230" i="11"/>
  <c r="A1230" i="11"/>
  <c r="M1229" i="11"/>
  <c r="L1229" i="11"/>
  <c r="K1229" i="11"/>
  <c r="J1229" i="11"/>
  <c r="I1229" i="11"/>
  <c r="H1229" i="11"/>
  <c r="G1229" i="11"/>
  <c r="F1229" i="11"/>
  <c r="E1229" i="11"/>
  <c r="D1229" i="11"/>
  <c r="C1229" i="11"/>
  <c r="B1229" i="11"/>
  <c r="A1229" i="11"/>
  <c r="M1228" i="11"/>
  <c r="L1228" i="11"/>
  <c r="K1228" i="11"/>
  <c r="J1228" i="11"/>
  <c r="I1228" i="11"/>
  <c r="H1228" i="11"/>
  <c r="G1228" i="11"/>
  <c r="F1228" i="11"/>
  <c r="E1228" i="11"/>
  <c r="D1228" i="11"/>
  <c r="C1228" i="11"/>
  <c r="B1228" i="11"/>
  <c r="A1228" i="11"/>
  <c r="M1227" i="11"/>
  <c r="L1227" i="11"/>
  <c r="K1227" i="11"/>
  <c r="J1227" i="11"/>
  <c r="I1227" i="11"/>
  <c r="H1227" i="11"/>
  <c r="G1227" i="11"/>
  <c r="F1227" i="11"/>
  <c r="E1227" i="11"/>
  <c r="D1227" i="11"/>
  <c r="C1227" i="11"/>
  <c r="B1227" i="11"/>
  <c r="A1227" i="11"/>
  <c r="M1226" i="11"/>
  <c r="L1226" i="11"/>
  <c r="K1226" i="11"/>
  <c r="J1226" i="11"/>
  <c r="I1226" i="11"/>
  <c r="H1226" i="11"/>
  <c r="G1226" i="11"/>
  <c r="F1226" i="11"/>
  <c r="E1226" i="11"/>
  <c r="D1226" i="11"/>
  <c r="C1226" i="11"/>
  <c r="B1226" i="11"/>
  <c r="A1226" i="11"/>
  <c r="M1225" i="11"/>
  <c r="L1225" i="11"/>
  <c r="K1225" i="11"/>
  <c r="J1225" i="11"/>
  <c r="I1225" i="11"/>
  <c r="H1225" i="11"/>
  <c r="G1225" i="11"/>
  <c r="F1225" i="11"/>
  <c r="E1225" i="11"/>
  <c r="D1225" i="11"/>
  <c r="C1225" i="11"/>
  <c r="B1225" i="11"/>
  <c r="A1225" i="11"/>
  <c r="M1224" i="11"/>
  <c r="L1224" i="11"/>
  <c r="K1224" i="11"/>
  <c r="J1224" i="11"/>
  <c r="I1224" i="11"/>
  <c r="H1224" i="11"/>
  <c r="G1224" i="11"/>
  <c r="F1224" i="11"/>
  <c r="E1224" i="11"/>
  <c r="D1224" i="11"/>
  <c r="C1224" i="11"/>
  <c r="B1224" i="11"/>
  <c r="A1224" i="11"/>
  <c r="M1223" i="11"/>
  <c r="L1223" i="11"/>
  <c r="K1223" i="11"/>
  <c r="J1223" i="11"/>
  <c r="I1223" i="11"/>
  <c r="H1223" i="11"/>
  <c r="G1223" i="11"/>
  <c r="F1223" i="11"/>
  <c r="E1223" i="11"/>
  <c r="D1223" i="11"/>
  <c r="C1223" i="11"/>
  <c r="B1223" i="11"/>
  <c r="A1223" i="11"/>
  <c r="M1222" i="11"/>
  <c r="L1222" i="11"/>
  <c r="K1222" i="11"/>
  <c r="J1222" i="11"/>
  <c r="I1222" i="11"/>
  <c r="H1222" i="11"/>
  <c r="G1222" i="11"/>
  <c r="F1222" i="11"/>
  <c r="E1222" i="11"/>
  <c r="D1222" i="11"/>
  <c r="C1222" i="11"/>
  <c r="B1222" i="11"/>
  <c r="A1222" i="11"/>
  <c r="M1221" i="11"/>
  <c r="L1221" i="11"/>
  <c r="K1221" i="11"/>
  <c r="J1221" i="11"/>
  <c r="I1221" i="11"/>
  <c r="H1221" i="11"/>
  <c r="G1221" i="11"/>
  <c r="F1221" i="11"/>
  <c r="E1221" i="11"/>
  <c r="D1221" i="11"/>
  <c r="C1221" i="11"/>
  <c r="B1221" i="11"/>
  <c r="A1221" i="11"/>
  <c r="M1220" i="11"/>
  <c r="L1220" i="11"/>
  <c r="K1220" i="11"/>
  <c r="J1220" i="11"/>
  <c r="I1220" i="11"/>
  <c r="H1220" i="11"/>
  <c r="G1220" i="11"/>
  <c r="F1220" i="11"/>
  <c r="E1220" i="11"/>
  <c r="D1220" i="11"/>
  <c r="C1220" i="11"/>
  <c r="B1220" i="11"/>
  <c r="A1220" i="11"/>
  <c r="M1219" i="11"/>
  <c r="L1219" i="11"/>
  <c r="K1219" i="11"/>
  <c r="J1219" i="11"/>
  <c r="I1219" i="11"/>
  <c r="H1219" i="11"/>
  <c r="G1219" i="11"/>
  <c r="F1219" i="11"/>
  <c r="E1219" i="11"/>
  <c r="D1219" i="11"/>
  <c r="C1219" i="11"/>
  <c r="B1219" i="11"/>
  <c r="A1219" i="11"/>
  <c r="M1218" i="11"/>
  <c r="L1218" i="11"/>
  <c r="K1218" i="11"/>
  <c r="J1218" i="11"/>
  <c r="I1218" i="11"/>
  <c r="H1218" i="11"/>
  <c r="G1218" i="11"/>
  <c r="F1218" i="11"/>
  <c r="E1218" i="11"/>
  <c r="D1218" i="11"/>
  <c r="C1218" i="11"/>
  <c r="B1218" i="11"/>
  <c r="A1218" i="11"/>
  <c r="M1217" i="11"/>
  <c r="L1217" i="11"/>
  <c r="K1217" i="11"/>
  <c r="J1217" i="11"/>
  <c r="I1217" i="11"/>
  <c r="H1217" i="11"/>
  <c r="G1217" i="11"/>
  <c r="F1217" i="11"/>
  <c r="E1217" i="11"/>
  <c r="D1217" i="11"/>
  <c r="C1217" i="11"/>
  <c r="B1217" i="11"/>
  <c r="A1217" i="11"/>
  <c r="M1216" i="11"/>
  <c r="L1216" i="11"/>
  <c r="K1216" i="11"/>
  <c r="J1216" i="11"/>
  <c r="I1216" i="11"/>
  <c r="H1216" i="11"/>
  <c r="G1216" i="11"/>
  <c r="F1216" i="11"/>
  <c r="E1216" i="11"/>
  <c r="D1216" i="11"/>
  <c r="C1216" i="11"/>
  <c r="B1216" i="11"/>
  <c r="A1216" i="11"/>
  <c r="M1215" i="11"/>
  <c r="L1215" i="11"/>
  <c r="K1215" i="11"/>
  <c r="J1215" i="11"/>
  <c r="I1215" i="11"/>
  <c r="H1215" i="11"/>
  <c r="G1215" i="11"/>
  <c r="F1215" i="11"/>
  <c r="E1215" i="11"/>
  <c r="D1215" i="11"/>
  <c r="C1215" i="11"/>
  <c r="B1215" i="11"/>
  <c r="A1215" i="11"/>
  <c r="M1214" i="11"/>
  <c r="L1214" i="11"/>
  <c r="K1214" i="11"/>
  <c r="J1214" i="11"/>
  <c r="I1214" i="11"/>
  <c r="H1214" i="11"/>
  <c r="G1214" i="11"/>
  <c r="F1214" i="11"/>
  <c r="E1214" i="11"/>
  <c r="D1214" i="11"/>
  <c r="C1214" i="11"/>
  <c r="B1214" i="11"/>
  <c r="A1214" i="11"/>
  <c r="M1213" i="11"/>
  <c r="L1213" i="11"/>
  <c r="K1213" i="11"/>
  <c r="J1213" i="11"/>
  <c r="I1213" i="11"/>
  <c r="H1213" i="11"/>
  <c r="G1213" i="11"/>
  <c r="F1213" i="11"/>
  <c r="E1213" i="11"/>
  <c r="D1213" i="11"/>
  <c r="C1213" i="11"/>
  <c r="B1213" i="11"/>
  <c r="A1213" i="11"/>
  <c r="M1212" i="11"/>
  <c r="L1212" i="11"/>
  <c r="K1212" i="11"/>
  <c r="J1212" i="11"/>
  <c r="I1212" i="11"/>
  <c r="H1212" i="11"/>
  <c r="G1212" i="11"/>
  <c r="F1212" i="11"/>
  <c r="E1212" i="11"/>
  <c r="D1212" i="11"/>
  <c r="C1212" i="11"/>
  <c r="B1212" i="11"/>
  <c r="A1212" i="11"/>
  <c r="M1211" i="11"/>
  <c r="L1211" i="11"/>
  <c r="K1211" i="11"/>
  <c r="J1211" i="11"/>
  <c r="I1211" i="11"/>
  <c r="H1211" i="11"/>
  <c r="G1211" i="11"/>
  <c r="F1211" i="11"/>
  <c r="E1211" i="11"/>
  <c r="D1211" i="11"/>
  <c r="C1211" i="11"/>
  <c r="B1211" i="11"/>
  <c r="A1211" i="11"/>
  <c r="M1210" i="11"/>
  <c r="L1210" i="11"/>
  <c r="K1210" i="11"/>
  <c r="J1210" i="11"/>
  <c r="I1210" i="11"/>
  <c r="H1210" i="11"/>
  <c r="G1210" i="11"/>
  <c r="F1210" i="11"/>
  <c r="E1210" i="11"/>
  <c r="D1210" i="11"/>
  <c r="C1210" i="11"/>
  <c r="B1210" i="11"/>
  <c r="A1210" i="11"/>
  <c r="F1209" i="11"/>
  <c r="E1209" i="11"/>
  <c r="D1209" i="11"/>
  <c r="C1209" i="11"/>
  <c r="B1209" i="11"/>
  <c r="A1209" i="11"/>
  <c r="M1208" i="11"/>
  <c r="L1208" i="11"/>
  <c r="K1208" i="11"/>
  <c r="J1208" i="11"/>
  <c r="I1208" i="11"/>
  <c r="H1208" i="11"/>
  <c r="G1208" i="11"/>
  <c r="F1208" i="11"/>
  <c r="E1208" i="11"/>
  <c r="D1208" i="11"/>
  <c r="C1208" i="11"/>
  <c r="B1208" i="11"/>
  <c r="A1208" i="11"/>
  <c r="M1207" i="11"/>
  <c r="L1207" i="11"/>
  <c r="K1207" i="11"/>
  <c r="J1207" i="11"/>
  <c r="I1207" i="11"/>
  <c r="H1207" i="11"/>
  <c r="G1207" i="11"/>
  <c r="F1207" i="11"/>
  <c r="E1207" i="11"/>
  <c r="D1207" i="11"/>
  <c r="C1207" i="11"/>
  <c r="B1207" i="11"/>
  <c r="A1207" i="11"/>
  <c r="M1206" i="11"/>
  <c r="L1206" i="11"/>
  <c r="K1206" i="11"/>
  <c r="J1206" i="11"/>
  <c r="I1206" i="11"/>
  <c r="H1206" i="11"/>
  <c r="G1206" i="11"/>
  <c r="F1206" i="11"/>
  <c r="E1206" i="11"/>
  <c r="D1206" i="11"/>
  <c r="C1206" i="11"/>
  <c r="B1206" i="11"/>
  <c r="A1206" i="11"/>
  <c r="M1205" i="11"/>
  <c r="L1205" i="11"/>
  <c r="K1205" i="11"/>
  <c r="J1205" i="11"/>
  <c r="I1205" i="11"/>
  <c r="H1205" i="11"/>
  <c r="G1205" i="11"/>
  <c r="F1205" i="11"/>
  <c r="E1205" i="11"/>
  <c r="D1205" i="11"/>
  <c r="C1205" i="11"/>
  <c r="B1205" i="11"/>
  <c r="A1205" i="11"/>
  <c r="M1204" i="11"/>
  <c r="L1204" i="11"/>
  <c r="K1204" i="11"/>
  <c r="J1204" i="11"/>
  <c r="I1204" i="11"/>
  <c r="H1204" i="11"/>
  <c r="G1204" i="11"/>
  <c r="F1204" i="11"/>
  <c r="E1204" i="11"/>
  <c r="D1204" i="11"/>
  <c r="C1204" i="11"/>
  <c r="B1204" i="11"/>
  <c r="A1204" i="11"/>
  <c r="M1203" i="11"/>
  <c r="L1203" i="11"/>
  <c r="K1203" i="11"/>
  <c r="J1203" i="11"/>
  <c r="I1203" i="11"/>
  <c r="H1203" i="11"/>
  <c r="G1203" i="11"/>
  <c r="F1203" i="11"/>
  <c r="E1203" i="11"/>
  <c r="D1203" i="11"/>
  <c r="C1203" i="11"/>
  <c r="B1203" i="11"/>
  <c r="A1203" i="11"/>
  <c r="M1202" i="11"/>
  <c r="L1202" i="11"/>
  <c r="K1202" i="11"/>
  <c r="J1202" i="11"/>
  <c r="I1202" i="11"/>
  <c r="H1202" i="11"/>
  <c r="G1202" i="11"/>
  <c r="F1202" i="11"/>
  <c r="E1202" i="11"/>
  <c r="D1202" i="11"/>
  <c r="C1202" i="11"/>
  <c r="B1202" i="11"/>
  <c r="A1202" i="11"/>
  <c r="M1201" i="11"/>
  <c r="L1201" i="11"/>
  <c r="K1201" i="11"/>
  <c r="J1201" i="11"/>
  <c r="I1201" i="11"/>
  <c r="H1201" i="11"/>
  <c r="G1201" i="11"/>
  <c r="F1201" i="11"/>
  <c r="E1201" i="11"/>
  <c r="D1201" i="11"/>
  <c r="C1201" i="11"/>
  <c r="B1201" i="11"/>
  <c r="A1201" i="11"/>
  <c r="M1200" i="11"/>
  <c r="L1200" i="11"/>
  <c r="K1200" i="11"/>
  <c r="J1200" i="11"/>
  <c r="I1200" i="11"/>
  <c r="H1200" i="11"/>
  <c r="G1200" i="11"/>
  <c r="F1200" i="11"/>
  <c r="E1200" i="11"/>
  <c r="D1200" i="11"/>
  <c r="C1200" i="11"/>
  <c r="B1200" i="11"/>
  <c r="A1200" i="11"/>
  <c r="M1199" i="11"/>
  <c r="L1199" i="11"/>
  <c r="K1199" i="11"/>
  <c r="J1199" i="11"/>
  <c r="I1199" i="11"/>
  <c r="H1199" i="11"/>
  <c r="G1199" i="11"/>
  <c r="F1199" i="11"/>
  <c r="E1199" i="11"/>
  <c r="D1199" i="11"/>
  <c r="C1199" i="11"/>
  <c r="B1199" i="11"/>
  <c r="A1199" i="11"/>
  <c r="M1198" i="11"/>
  <c r="L1198" i="11"/>
  <c r="K1198" i="11"/>
  <c r="J1198" i="11"/>
  <c r="I1198" i="11"/>
  <c r="H1198" i="11"/>
  <c r="G1198" i="11"/>
  <c r="F1198" i="11"/>
  <c r="E1198" i="11"/>
  <c r="D1198" i="11"/>
  <c r="C1198" i="11"/>
  <c r="B1198" i="11"/>
  <c r="A1198" i="11"/>
  <c r="M1197" i="11"/>
  <c r="L1197" i="11"/>
  <c r="K1197" i="11"/>
  <c r="J1197" i="11"/>
  <c r="I1197" i="11"/>
  <c r="H1197" i="11"/>
  <c r="G1197" i="11"/>
  <c r="F1197" i="11"/>
  <c r="E1197" i="11"/>
  <c r="D1197" i="11"/>
  <c r="C1197" i="11"/>
  <c r="B1197" i="11"/>
  <c r="A1197" i="11"/>
  <c r="M1196" i="11"/>
  <c r="L1196" i="11"/>
  <c r="K1196" i="11"/>
  <c r="J1196" i="11"/>
  <c r="I1196" i="11"/>
  <c r="H1196" i="11"/>
  <c r="G1196" i="11"/>
  <c r="F1196" i="11"/>
  <c r="E1196" i="11"/>
  <c r="D1196" i="11"/>
  <c r="C1196" i="11"/>
  <c r="B1196" i="11"/>
  <c r="A1196" i="11"/>
  <c r="M1195" i="11"/>
  <c r="L1195" i="11"/>
  <c r="K1195" i="11"/>
  <c r="J1195" i="11"/>
  <c r="I1195" i="11"/>
  <c r="H1195" i="11"/>
  <c r="G1195" i="11"/>
  <c r="F1195" i="11"/>
  <c r="E1195" i="11"/>
  <c r="D1195" i="11"/>
  <c r="C1195" i="11"/>
  <c r="B1195" i="11"/>
  <c r="A1195" i="11"/>
  <c r="M1194" i="11"/>
  <c r="L1194" i="11"/>
  <c r="K1194" i="11"/>
  <c r="J1194" i="11"/>
  <c r="I1194" i="11"/>
  <c r="H1194" i="11"/>
  <c r="G1194" i="11"/>
  <c r="F1194" i="11"/>
  <c r="E1194" i="11"/>
  <c r="D1194" i="11"/>
  <c r="C1194" i="11"/>
  <c r="B1194" i="11"/>
  <c r="A1194" i="11"/>
  <c r="M1193" i="11"/>
  <c r="L1193" i="11"/>
  <c r="K1193" i="11"/>
  <c r="J1193" i="11"/>
  <c r="I1193" i="11"/>
  <c r="H1193" i="11"/>
  <c r="G1193" i="11"/>
  <c r="F1193" i="11"/>
  <c r="E1193" i="11"/>
  <c r="D1193" i="11"/>
  <c r="C1193" i="11"/>
  <c r="B1193" i="11"/>
  <c r="A1193" i="11"/>
  <c r="M1192" i="11"/>
  <c r="L1192" i="11"/>
  <c r="K1192" i="11"/>
  <c r="J1192" i="11"/>
  <c r="I1192" i="11"/>
  <c r="H1192" i="11"/>
  <c r="G1192" i="11"/>
  <c r="F1192" i="11"/>
  <c r="E1192" i="11"/>
  <c r="D1192" i="11"/>
  <c r="C1192" i="11"/>
  <c r="B1192" i="11"/>
  <c r="A1192" i="11"/>
  <c r="M1191" i="11"/>
  <c r="L1191" i="11"/>
  <c r="K1191" i="11"/>
  <c r="J1191" i="11"/>
  <c r="I1191" i="11"/>
  <c r="H1191" i="11"/>
  <c r="G1191" i="11"/>
  <c r="F1191" i="11"/>
  <c r="E1191" i="11"/>
  <c r="D1191" i="11"/>
  <c r="C1191" i="11"/>
  <c r="B1191" i="11"/>
  <c r="A1191" i="11"/>
  <c r="M1190" i="11"/>
  <c r="L1190" i="11"/>
  <c r="K1190" i="11"/>
  <c r="J1190" i="11"/>
  <c r="I1190" i="11"/>
  <c r="H1190" i="11"/>
  <c r="G1190" i="11"/>
  <c r="F1190" i="11"/>
  <c r="E1190" i="11"/>
  <c r="D1190" i="11"/>
  <c r="C1190" i="11"/>
  <c r="B1190" i="11"/>
  <c r="A1190" i="11"/>
  <c r="M1189" i="11"/>
  <c r="L1189" i="11"/>
  <c r="K1189" i="11"/>
  <c r="J1189" i="11"/>
  <c r="I1189" i="11"/>
  <c r="H1189" i="11"/>
  <c r="G1189" i="11"/>
  <c r="F1189" i="11"/>
  <c r="E1189" i="11"/>
  <c r="D1189" i="11"/>
  <c r="C1189" i="11"/>
  <c r="B1189" i="11"/>
  <c r="A1189" i="11"/>
  <c r="M1188" i="11"/>
  <c r="L1188" i="11"/>
  <c r="K1188" i="11"/>
  <c r="J1188" i="11"/>
  <c r="I1188" i="11"/>
  <c r="H1188" i="11"/>
  <c r="G1188" i="11"/>
  <c r="F1188" i="11"/>
  <c r="E1188" i="11"/>
  <c r="D1188" i="11"/>
  <c r="C1188" i="11"/>
  <c r="B1188" i="11"/>
  <c r="A1188" i="11"/>
  <c r="M1187" i="11"/>
  <c r="L1187" i="11"/>
  <c r="K1187" i="11"/>
  <c r="J1187" i="11"/>
  <c r="I1187" i="11"/>
  <c r="H1187" i="11"/>
  <c r="G1187" i="11"/>
  <c r="F1187" i="11"/>
  <c r="E1187" i="11"/>
  <c r="D1187" i="11"/>
  <c r="C1187" i="11"/>
  <c r="B1187" i="11"/>
  <c r="A1187" i="11"/>
  <c r="M1186" i="11"/>
  <c r="L1186" i="11"/>
  <c r="K1186" i="11"/>
  <c r="J1186" i="11"/>
  <c r="I1186" i="11"/>
  <c r="H1186" i="11"/>
  <c r="G1186" i="11"/>
  <c r="F1186" i="11"/>
  <c r="E1186" i="11"/>
  <c r="D1186" i="11"/>
  <c r="C1186" i="11"/>
  <c r="B1186" i="11"/>
  <c r="A1186" i="11"/>
  <c r="M1185" i="11"/>
  <c r="L1185" i="11"/>
  <c r="K1185" i="11"/>
  <c r="J1185" i="11"/>
  <c r="I1185" i="11"/>
  <c r="H1185" i="11"/>
  <c r="G1185" i="11"/>
  <c r="F1185" i="11"/>
  <c r="E1185" i="11"/>
  <c r="D1185" i="11"/>
  <c r="C1185" i="11"/>
  <c r="B1185" i="11"/>
  <c r="A1185" i="11"/>
  <c r="M1184" i="11"/>
  <c r="L1184" i="11"/>
  <c r="K1184" i="11"/>
  <c r="J1184" i="11"/>
  <c r="I1184" i="11"/>
  <c r="H1184" i="11"/>
  <c r="G1184" i="11"/>
  <c r="F1184" i="11"/>
  <c r="E1184" i="11"/>
  <c r="D1184" i="11"/>
  <c r="C1184" i="11"/>
  <c r="B1184" i="11"/>
  <c r="A1184" i="11"/>
  <c r="M1183" i="11"/>
  <c r="L1183" i="11"/>
  <c r="K1183" i="11"/>
  <c r="J1183" i="11"/>
  <c r="I1183" i="11"/>
  <c r="H1183" i="11"/>
  <c r="G1183" i="11"/>
  <c r="F1183" i="11"/>
  <c r="E1183" i="11"/>
  <c r="D1183" i="11"/>
  <c r="C1183" i="11"/>
  <c r="B1183" i="11"/>
  <c r="A1183" i="11"/>
  <c r="M1182" i="11"/>
  <c r="L1182" i="11"/>
  <c r="K1182" i="11"/>
  <c r="J1182" i="11"/>
  <c r="I1182" i="11"/>
  <c r="H1182" i="11"/>
  <c r="G1182" i="11"/>
  <c r="F1182" i="11"/>
  <c r="E1182" i="11"/>
  <c r="D1182" i="11"/>
  <c r="C1182" i="11"/>
  <c r="B1182" i="11"/>
  <c r="A1182" i="11"/>
  <c r="M1181" i="11"/>
  <c r="L1181" i="11"/>
  <c r="K1181" i="11"/>
  <c r="J1181" i="11"/>
  <c r="I1181" i="11"/>
  <c r="H1181" i="11"/>
  <c r="G1181" i="11"/>
  <c r="F1181" i="11"/>
  <c r="E1181" i="11"/>
  <c r="D1181" i="11"/>
  <c r="C1181" i="11"/>
  <c r="B1181" i="11"/>
  <c r="A1181" i="11"/>
  <c r="M1180" i="11"/>
  <c r="L1180" i="11"/>
  <c r="K1180" i="11"/>
  <c r="J1180" i="11"/>
  <c r="I1180" i="11"/>
  <c r="H1180" i="11"/>
  <c r="G1180" i="11"/>
  <c r="F1180" i="11"/>
  <c r="E1180" i="11"/>
  <c r="D1180" i="11"/>
  <c r="C1180" i="11"/>
  <c r="B1180" i="11"/>
  <c r="A1180" i="11"/>
  <c r="M1179" i="11"/>
  <c r="L1179" i="11"/>
  <c r="K1179" i="11"/>
  <c r="J1179" i="11"/>
  <c r="I1179" i="11"/>
  <c r="H1179" i="11"/>
  <c r="G1179" i="11"/>
  <c r="F1179" i="11"/>
  <c r="E1179" i="11"/>
  <c r="D1179" i="11"/>
  <c r="C1179" i="11"/>
  <c r="B1179" i="11"/>
  <c r="A1179" i="11"/>
  <c r="M1178" i="11"/>
  <c r="L1178" i="11"/>
  <c r="K1178" i="11"/>
  <c r="J1178" i="11"/>
  <c r="I1178" i="11"/>
  <c r="H1178" i="11"/>
  <c r="G1178" i="11"/>
  <c r="F1178" i="11"/>
  <c r="E1178" i="11"/>
  <c r="D1178" i="11"/>
  <c r="C1178" i="11"/>
  <c r="B1178" i="11"/>
  <c r="A1178" i="11"/>
  <c r="M1177" i="11"/>
  <c r="L1177" i="11"/>
  <c r="K1177" i="11"/>
  <c r="J1177" i="11"/>
  <c r="I1177" i="11"/>
  <c r="H1177" i="11"/>
  <c r="G1177" i="11"/>
  <c r="F1177" i="11"/>
  <c r="E1177" i="11"/>
  <c r="D1177" i="11"/>
  <c r="C1177" i="11"/>
  <c r="B1177" i="11"/>
  <c r="A1177" i="11"/>
  <c r="M1176" i="11"/>
  <c r="L1176" i="11"/>
  <c r="K1176" i="11"/>
  <c r="J1176" i="11"/>
  <c r="I1176" i="11"/>
  <c r="H1176" i="11"/>
  <c r="G1176" i="11"/>
  <c r="F1176" i="11"/>
  <c r="E1176" i="11"/>
  <c r="D1176" i="11"/>
  <c r="C1176" i="11"/>
  <c r="B1176" i="11"/>
  <c r="A1176" i="11"/>
  <c r="M1175" i="11"/>
  <c r="L1175" i="11"/>
  <c r="K1175" i="11"/>
  <c r="J1175" i="11"/>
  <c r="I1175" i="11"/>
  <c r="H1175" i="11"/>
  <c r="G1175" i="11"/>
  <c r="F1175" i="11"/>
  <c r="E1175" i="11"/>
  <c r="D1175" i="11"/>
  <c r="C1175" i="11"/>
  <c r="B1175" i="11"/>
  <c r="A1175" i="11"/>
  <c r="M1174" i="11"/>
  <c r="L1174" i="11"/>
  <c r="K1174" i="11"/>
  <c r="J1174" i="11"/>
  <c r="I1174" i="11"/>
  <c r="H1174" i="11"/>
  <c r="G1174" i="11"/>
  <c r="F1174" i="11"/>
  <c r="E1174" i="11"/>
  <c r="D1174" i="11"/>
  <c r="C1174" i="11"/>
  <c r="B1174" i="11"/>
  <c r="A1174" i="11"/>
  <c r="M1173" i="11"/>
  <c r="L1173" i="11"/>
  <c r="K1173" i="11"/>
  <c r="J1173" i="11"/>
  <c r="I1173" i="11"/>
  <c r="H1173" i="11"/>
  <c r="G1173" i="11"/>
  <c r="F1173" i="11"/>
  <c r="E1173" i="11"/>
  <c r="D1173" i="11"/>
  <c r="C1173" i="11"/>
  <c r="B1173" i="11"/>
  <c r="A1173" i="11"/>
  <c r="M1172" i="11"/>
  <c r="L1172" i="11"/>
  <c r="K1172" i="11"/>
  <c r="J1172" i="11"/>
  <c r="I1172" i="11"/>
  <c r="H1172" i="11"/>
  <c r="G1172" i="11"/>
  <c r="F1172" i="11"/>
  <c r="E1172" i="11"/>
  <c r="D1172" i="11"/>
  <c r="C1172" i="11"/>
  <c r="B1172" i="11"/>
  <c r="A1172" i="11"/>
  <c r="M1171" i="11"/>
  <c r="L1171" i="11"/>
  <c r="K1171" i="11"/>
  <c r="J1171" i="11"/>
  <c r="I1171" i="11"/>
  <c r="H1171" i="11"/>
  <c r="G1171" i="11"/>
  <c r="F1171" i="11"/>
  <c r="E1171" i="11"/>
  <c r="D1171" i="11"/>
  <c r="C1171" i="11"/>
  <c r="B1171" i="11"/>
  <c r="A1171" i="11"/>
  <c r="M1170" i="11"/>
  <c r="L1170" i="11"/>
  <c r="K1170" i="11"/>
  <c r="J1170" i="11"/>
  <c r="I1170" i="11"/>
  <c r="H1170" i="11"/>
  <c r="G1170" i="11"/>
  <c r="F1170" i="11"/>
  <c r="E1170" i="11"/>
  <c r="D1170" i="11"/>
  <c r="C1170" i="11"/>
  <c r="B1170" i="11"/>
  <c r="A1170" i="11"/>
  <c r="M1169" i="11"/>
  <c r="L1169" i="11"/>
  <c r="K1169" i="11"/>
  <c r="J1169" i="11"/>
  <c r="I1169" i="11"/>
  <c r="H1169" i="11"/>
  <c r="G1169" i="11"/>
  <c r="F1169" i="11"/>
  <c r="E1169" i="11"/>
  <c r="D1169" i="11"/>
  <c r="C1169" i="11"/>
  <c r="B1169" i="11"/>
  <c r="A1169" i="11"/>
  <c r="F1168" i="11"/>
  <c r="E1168" i="11"/>
  <c r="D1168" i="11"/>
  <c r="C1168" i="11"/>
  <c r="B1168" i="11"/>
  <c r="A1168" i="11"/>
  <c r="M1167" i="11"/>
  <c r="L1167" i="11"/>
  <c r="K1167" i="11"/>
  <c r="J1167" i="11"/>
  <c r="I1167" i="11"/>
  <c r="H1167" i="11"/>
  <c r="G1167" i="11"/>
  <c r="F1167" i="11"/>
  <c r="E1167" i="11"/>
  <c r="D1167" i="11"/>
  <c r="C1167" i="11"/>
  <c r="B1167" i="11"/>
  <c r="A1167" i="11"/>
  <c r="M1166" i="11"/>
  <c r="L1166" i="11"/>
  <c r="K1166" i="11"/>
  <c r="J1166" i="11"/>
  <c r="I1166" i="11"/>
  <c r="H1166" i="11"/>
  <c r="G1166" i="11"/>
  <c r="F1166" i="11"/>
  <c r="E1166" i="11"/>
  <c r="D1166" i="11"/>
  <c r="C1166" i="11"/>
  <c r="B1166" i="11"/>
  <c r="A1166" i="11"/>
  <c r="M1165" i="11"/>
  <c r="L1165" i="11"/>
  <c r="K1165" i="11"/>
  <c r="J1165" i="11"/>
  <c r="I1165" i="11"/>
  <c r="H1165" i="11"/>
  <c r="G1165" i="11"/>
  <c r="F1165" i="11"/>
  <c r="E1165" i="11"/>
  <c r="D1165" i="11"/>
  <c r="C1165" i="11"/>
  <c r="B1165" i="11"/>
  <c r="A1165" i="11"/>
  <c r="M1164" i="11"/>
  <c r="L1164" i="11"/>
  <c r="K1164" i="11"/>
  <c r="J1164" i="11"/>
  <c r="I1164" i="11"/>
  <c r="H1164" i="11"/>
  <c r="G1164" i="11"/>
  <c r="F1164" i="11"/>
  <c r="E1164" i="11"/>
  <c r="D1164" i="11"/>
  <c r="C1164" i="11"/>
  <c r="B1164" i="11"/>
  <c r="A1164" i="11"/>
  <c r="M1163" i="11"/>
  <c r="L1163" i="11"/>
  <c r="K1163" i="11"/>
  <c r="J1163" i="11"/>
  <c r="I1163" i="11"/>
  <c r="H1163" i="11"/>
  <c r="G1163" i="11"/>
  <c r="F1163" i="11"/>
  <c r="E1163" i="11"/>
  <c r="D1163" i="11"/>
  <c r="C1163" i="11"/>
  <c r="B1163" i="11"/>
  <c r="A1163" i="11"/>
  <c r="M1162" i="11"/>
  <c r="L1162" i="11"/>
  <c r="K1162" i="11"/>
  <c r="J1162" i="11"/>
  <c r="I1162" i="11"/>
  <c r="H1162" i="11"/>
  <c r="G1162" i="11"/>
  <c r="F1162" i="11"/>
  <c r="E1162" i="11"/>
  <c r="D1162" i="11"/>
  <c r="C1162" i="11"/>
  <c r="B1162" i="11"/>
  <c r="A1162" i="11"/>
  <c r="M1161" i="11"/>
  <c r="L1161" i="11"/>
  <c r="K1161" i="11"/>
  <c r="J1161" i="11"/>
  <c r="I1161" i="11"/>
  <c r="H1161" i="11"/>
  <c r="G1161" i="11"/>
  <c r="F1161" i="11"/>
  <c r="E1161" i="11"/>
  <c r="D1161" i="11"/>
  <c r="C1161" i="11"/>
  <c r="B1161" i="11"/>
  <c r="A1161" i="11"/>
  <c r="M1160" i="11"/>
  <c r="L1160" i="11"/>
  <c r="K1160" i="11"/>
  <c r="J1160" i="11"/>
  <c r="I1160" i="11"/>
  <c r="H1160" i="11"/>
  <c r="G1160" i="11"/>
  <c r="F1160" i="11"/>
  <c r="E1160" i="11"/>
  <c r="D1160" i="11"/>
  <c r="C1160" i="11"/>
  <c r="B1160" i="11"/>
  <c r="A1160" i="11"/>
  <c r="M1159" i="11"/>
  <c r="L1159" i="11"/>
  <c r="K1159" i="11"/>
  <c r="J1159" i="11"/>
  <c r="I1159" i="11"/>
  <c r="H1159" i="11"/>
  <c r="G1159" i="11"/>
  <c r="F1159" i="11"/>
  <c r="E1159" i="11"/>
  <c r="D1159" i="11"/>
  <c r="C1159" i="11"/>
  <c r="B1159" i="11"/>
  <c r="A1159" i="11"/>
  <c r="M1158" i="11"/>
  <c r="L1158" i="11"/>
  <c r="K1158" i="11"/>
  <c r="J1158" i="11"/>
  <c r="I1158" i="11"/>
  <c r="H1158" i="11"/>
  <c r="G1158" i="11"/>
  <c r="F1158" i="11"/>
  <c r="E1158" i="11"/>
  <c r="D1158" i="11"/>
  <c r="C1158" i="11"/>
  <c r="B1158" i="11"/>
  <c r="A1158" i="11"/>
  <c r="M1157" i="11"/>
  <c r="L1157" i="11"/>
  <c r="K1157" i="11"/>
  <c r="J1157" i="11"/>
  <c r="I1157" i="11"/>
  <c r="H1157" i="11"/>
  <c r="G1157" i="11"/>
  <c r="F1157" i="11"/>
  <c r="E1157" i="11"/>
  <c r="D1157" i="11"/>
  <c r="C1157" i="11"/>
  <c r="B1157" i="11"/>
  <c r="A1157" i="11"/>
  <c r="M1156" i="11"/>
  <c r="L1156" i="11"/>
  <c r="K1156" i="11"/>
  <c r="J1156" i="11"/>
  <c r="I1156" i="11"/>
  <c r="H1156" i="11"/>
  <c r="G1156" i="11"/>
  <c r="F1156" i="11"/>
  <c r="E1156" i="11"/>
  <c r="D1156" i="11"/>
  <c r="C1156" i="11"/>
  <c r="B1156" i="11"/>
  <c r="A1156" i="11"/>
  <c r="M1155" i="11"/>
  <c r="L1155" i="11"/>
  <c r="K1155" i="11"/>
  <c r="J1155" i="11"/>
  <c r="I1155" i="11"/>
  <c r="H1155" i="11"/>
  <c r="G1155" i="11"/>
  <c r="F1155" i="11"/>
  <c r="E1155" i="11"/>
  <c r="D1155" i="11"/>
  <c r="C1155" i="11"/>
  <c r="B1155" i="11"/>
  <c r="A1155" i="11"/>
  <c r="M1154" i="11"/>
  <c r="L1154" i="11"/>
  <c r="K1154" i="11"/>
  <c r="J1154" i="11"/>
  <c r="I1154" i="11"/>
  <c r="H1154" i="11"/>
  <c r="G1154" i="11"/>
  <c r="F1154" i="11"/>
  <c r="E1154" i="11"/>
  <c r="D1154" i="11"/>
  <c r="C1154" i="11"/>
  <c r="B1154" i="11"/>
  <c r="A1154" i="11"/>
  <c r="M1153" i="11"/>
  <c r="L1153" i="11"/>
  <c r="K1153" i="11"/>
  <c r="J1153" i="11"/>
  <c r="I1153" i="11"/>
  <c r="H1153" i="11"/>
  <c r="G1153" i="11"/>
  <c r="F1153" i="11"/>
  <c r="E1153" i="11"/>
  <c r="D1153" i="11"/>
  <c r="C1153" i="11"/>
  <c r="B1153" i="11"/>
  <c r="A1153" i="11"/>
  <c r="M1152" i="11"/>
  <c r="L1152" i="11"/>
  <c r="K1152" i="11"/>
  <c r="J1152" i="11"/>
  <c r="I1152" i="11"/>
  <c r="H1152" i="11"/>
  <c r="G1152" i="11"/>
  <c r="F1152" i="11"/>
  <c r="E1152" i="11"/>
  <c r="D1152" i="11"/>
  <c r="C1152" i="11"/>
  <c r="B1152" i="11"/>
  <c r="A1152" i="11"/>
  <c r="M1151" i="11"/>
  <c r="L1151" i="11"/>
  <c r="K1151" i="11"/>
  <c r="J1151" i="11"/>
  <c r="I1151" i="11"/>
  <c r="H1151" i="11"/>
  <c r="G1151" i="11"/>
  <c r="F1151" i="11"/>
  <c r="E1151" i="11"/>
  <c r="D1151" i="11"/>
  <c r="C1151" i="11"/>
  <c r="B1151" i="11"/>
  <c r="A1151" i="11"/>
  <c r="M1150" i="11"/>
  <c r="L1150" i="11"/>
  <c r="K1150" i="11"/>
  <c r="J1150" i="11"/>
  <c r="I1150" i="11"/>
  <c r="H1150" i="11"/>
  <c r="G1150" i="11"/>
  <c r="F1150" i="11"/>
  <c r="E1150" i="11"/>
  <c r="D1150" i="11"/>
  <c r="C1150" i="11"/>
  <c r="B1150" i="11"/>
  <c r="A1150" i="11"/>
  <c r="M1149" i="11"/>
  <c r="L1149" i="11"/>
  <c r="K1149" i="11"/>
  <c r="J1149" i="11"/>
  <c r="I1149" i="11"/>
  <c r="H1149" i="11"/>
  <c r="G1149" i="11"/>
  <c r="F1149" i="11"/>
  <c r="E1149" i="11"/>
  <c r="D1149" i="11"/>
  <c r="C1149" i="11"/>
  <c r="B1149" i="11"/>
  <c r="A1149" i="11"/>
  <c r="M1148" i="11"/>
  <c r="L1148" i="11"/>
  <c r="K1148" i="11"/>
  <c r="J1148" i="11"/>
  <c r="I1148" i="11"/>
  <c r="H1148" i="11"/>
  <c r="G1148" i="11"/>
  <c r="F1148" i="11"/>
  <c r="E1148" i="11"/>
  <c r="D1148" i="11"/>
  <c r="C1148" i="11"/>
  <c r="B1148" i="11"/>
  <c r="A1148" i="11"/>
  <c r="M1147" i="11"/>
  <c r="L1147" i="11"/>
  <c r="K1147" i="11"/>
  <c r="J1147" i="11"/>
  <c r="I1147" i="11"/>
  <c r="H1147" i="11"/>
  <c r="G1147" i="11"/>
  <c r="F1147" i="11"/>
  <c r="E1147" i="11"/>
  <c r="D1147" i="11"/>
  <c r="C1147" i="11"/>
  <c r="B1147" i="11"/>
  <c r="A1147" i="11"/>
  <c r="M1146" i="11"/>
  <c r="L1146" i="11"/>
  <c r="K1146" i="11"/>
  <c r="J1146" i="11"/>
  <c r="I1146" i="11"/>
  <c r="H1146" i="11"/>
  <c r="G1146" i="11"/>
  <c r="F1146" i="11"/>
  <c r="E1146" i="11"/>
  <c r="D1146" i="11"/>
  <c r="C1146" i="11"/>
  <c r="B1146" i="11"/>
  <c r="A1146" i="11"/>
  <c r="M1145" i="11"/>
  <c r="L1145" i="11"/>
  <c r="K1145" i="11"/>
  <c r="J1145" i="11"/>
  <c r="I1145" i="11"/>
  <c r="H1145" i="11"/>
  <c r="G1145" i="11"/>
  <c r="F1145" i="11"/>
  <c r="E1145" i="11"/>
  <c r="D1145" i="11"/>
  <c r="C1145" i="11"/>
  <c r="B1145" i="11"/>
  <c r="A1145" i="11"/>
  <c r="M1144" i="11"/>
  <c r="L1144" i="11"/>
  <c r="K1144" i="11"/>
  <c r="J1144" i="11"/>
  <c r="I1144" i="11"/>
  <c r="H1144" i="11"/>
  <c r="G1144" i="11"/>
  <c r="F1144" i="11"/>
  <c r="E1144" i="11"/>
  <c r="D1144" i="11"/>
  <c r="C1144" i="11"/>
  <c r="B1144" i="11"/>
  <c r="A1144" i="11"/>
  <c r="M1143" i="11"/>
  <c r="L1143" i="11"/>
  <c r="K1143" i="11"/>
  <c r="J1143" i="11"/>
  <c r="I1143" i="11"/>
  <c r="H1143" i="11"/>
  <c r="G1143" i="11"/>
  <c r="F1143" i="11"/>
  <c r="E1143" i="11"/>
  <c r="D1143" i="11"/>
  <c r="C1143" i="11"/>
  <c r="B1143" i="11"/>
  <c r="A1143" i="11"/>
  <c r="M1142" i="11"/>
  <c r="L1142" i="11"/>
  <c r="K1142" i="11"/>
  <c r="J1142" i="11"/>
  <c r="I1142" i="11"/>
  <c r="H1142" i="11"/>
  <c r="G1142" i="11"/>
  <c r="F1142" i="11"/>
  <c r="E1142" i="11"/>
  <c r="D1142" i="11"/>
  <c r="C1142" i="11"/>
  <c r="B1142" i="11"/>
  <c r="A1142" i="11"/>
  <c r="M1141" i="11"/>
  <c r="L1141" i="11"/>
  <c r="K1141" i="11"/>
  <c r="J1141" i="11"/>
  <c r="I1141" i="11"/>
  <c r="H1141" i="11"/>
  <c r="G1141" i="11"/>
  <c r="F1141" i="11"/>
  <c r="E1141" i="11"/>
  <c r="D1141" i="11"/>
  <c r="C1141" i="11"/>
  <c r="B1141" i="11"/>
  <c r="A1141" i="11"/>
  <c r="M1140" i="11"/>
  <c r="L1140" i="11"/>
  <c r="K1140" i="11"/>
  <c r="J1140" i="11"/>
  <c r="I1140" i="11"/>
  <c r="H1140" i="11"/>
  <c r="G1140" i="11"/>
  <c r="F1140" i="11"/>
  <c r="E1140" i="11"/>
  <c r="D1140" i="11"/>
  <c r="C1140" i="11"/>
  <c r="B1140" i="11"/>
  <c r="A1140" i="11"/>
  <c r="M1139" i="11"/>
  <c r="L1139" i="11"/>
  <c r="K1139" i="11"/>
  <c r="J1139" i="11"/>
  <c r="I1139" i="11"/>
  <c r="H1139" i="11"/>
  <c r="G1139" i="11"/>
  <c r="F1139" i="11"/>
  <c r="E1139" i="11"/>
  <c r="D1139" i="11"/>
  <c r="C1139" i="11"/>
  <c r="B1139" i="11"/>
  <c r="A1139" i="11"/>
  <c r="M1138" i="11"/>
  <c r="L1138" i="11"/>
  <c r="K1138" i="11"/>
  <c r="J1138" i="11"/>
  <c r="I1138" i="11"/>
  <c r="H1138" i="11"/>
  <c r="G1138" i="11"/>
  <c r="F1138" i="11"/>
  <c r="E1138" i="11"/>
  <c r="D1138" i="11"/>
  <c r="C1138" i="11"/>
  <c r="B1138" i="11"/>
  <c r="A1138" i="11"/>
  <c r="M1137" i="11"/>
  <c r="L1137" i="11"/>
  <c r="K1137" i="11"/>
  <c r="J1137" i="11"/>
  <c r="I1137" i="11"/>
  <c r="H1137" i="11"/>
  <c r="G1137" i="11"/>
  <c r="F1137" i="11"/>
  <c r="E1137" i="11"/>
  <c r="D1137" i="11"/>
  <c r="C1137" i="11"/>
  <c r="B1137" i="11"/>
  <c r="A1137" i="11"/>
  <c r="M1136" i="11"/>
  <c r="L1136" i="11"/>
  <c r="K1136" i="11"/>
  <c r="J1136" i="11"/>
  <c r="I1136" i="11"/>
  <c r="H1136" i="11"/>
  <c r="G1136" i="11"/>
  <c r="F1136" i="11"/>
  <c r="E1136" i="11"/>
  <c r="D1136" i="11"/>
  <c r="C1136" i="11"/>
  <c r="B1136" i="11"/>
  <c r="A1136" i="11"/>
  <c r="M1135" i="11"/>
  <c r="L1135" i="11"/>
  <c r="K1135" i="11"/>
  <c r="J1135" i="11"/>
  <c r="I1135" i="11"/>
  <c r="H1135" i="11"/>
  <c r="G1135" i="11"/>
  <c r="F1135" i="11"/>
  <c r="E1135" i="11"/>
  <c r="D1135" i="11"/>
  <c r="C1135" i="11"/>
  <c r="B1135" i="11"/>
  <c r="A1135" i="11"/>
  <c r="M1134" i="11"/>
  <c r="L1134" i="11"/>
  <c r="K1134" i="11"/>
  <c r="J1134" i="11"/>
  <c r="I1134" i="11"/>
  <c r="H1134" i="11"/>
  <c r="G1134" i="11"/>
  <c r="F1134" i="11"/>
  <c r="E1134" i="11"/>
  <c r="D1134" i="11"/>
  <c r="C1134" i="11"/>
  <c r="B1134" i="11"/>
  <c r="A1134" i="11"/>
  <c r="M1133" i="11"/>
  <c r="L1133" i="11"/>
  <c r="K1133" i="11"/>
  <c r="J1133" i="11"/>
  <c r="I1133" i="11"/>
  <c r="H1133" i="11"/>
  <c r="G1133" i="11"/>
  <c r="F1133" i="11"/>
  <c r="E1133" i="11"/>
  <c r="D1133" i="11"/>
  <c r="C1133" i="11"/>
  <c r="B1133" i="11"/>
  <c r="A1133" i="11"/>
  <c r="M1132" i="11"/>
  <c r="L1132" i="11"/>
  <c r="K1132" i="11"/>
  <c r="J1132" i="11"/>
  <c r="I1132" i="11"/>
  <c r="H1132" i="11"/>
  <c r="G1132" i="11"/>
  <c r="F1132" i="11"/>
  <c r="E1132" i="11"/>
  <c r="D1132" i="11"/>
  <c r="C1132" i="11"/>
  <c r="B1132" i="11"/>
  <c r="A1132" i="11"/>
  <c r="M1131" i="11"/>
  <c r="L1131" i="11"/>
  <c r="K1131" i="11"/>
  <c r="J1131" i="11"/>
  <c r="I1131" i="11"/>
  <c r="H1131" i="11"/>
  <c r="G1131" i="11"/>
  <c r="F1131" i="11"/>
  <c r="E1131" i="11"/>
  <c r="D1131" i="11"/>
  <c r="C1131" i="11"/>
  <c r="B1131" i="11"/>
  <c r="A1131" i="11"/>
  <c r="M1130" i="11"/>
  <c r="L1130" i="11"/>
  <c r="K1130" i="11"/>
  <c r="J1130" i="11"/>
  <c r="I1130" i="11"/>
  <c r="H1130" i="11"/>
  <c r="G1130" i="11"/>
  <c r="F1130" i="11"/>
  <c r="E1130" i="11"/>
  <c r="D1130" i="11"/>
  <c r="C1130" i="11"/>
  <c r="B1130" i="11"/>
  <c r="A1130" i="11"/>
  <c r="M1129" i="11"/>
  <c r="L1129" i="11"/>
  <c r="K1129" i="11"/>
  <c r="J1129" i="11"/>
  <c r="I1129" i="11"/>
  <c r="H1129" i="11"/>
  <c r="G1129" i="11"/>
  <c r="F1129" i="11"/>
  <c r="E1129" i="11"/>
  <c r="D1129" i="11"/>
  <c r="C1129" i="11"/>
  <c r="B1129" i="11"/>
  <c r="A1129" i="11"/>
  <c r="M1128" i="11"/>
  <c r="L1128" i="11"/>
  <c r="K1128" i="11"/>
  <c r="J1128" i="11"/>
  <c r="I1128" i="11"/>
  <c r="H1128" i="11"/>
  <c r="G1128" i="11"/>
  <c r="F1128" i="11"/>
  <c r="E1128" i="11"/>
  <c r="D1128" i="11"/>
  <c r="C1128" i="11"/>
  <c r="B1128" i="11"/>
  <c r="A1128" i="11"/>
  <c r="F1127" i="11"/>
  <c r="E1127" i="11"/>
  <c r="D1127" i="11"/>
  <c r="C1127" i="11"/>
  <c r="B1127" i="11"/>
  <c r="A1127" i="11"/>
  <c r="M1126" i="11"/>
  <c r="L1126" i="11"/>
  <c r="K1126" i="11"/>
  <c r="J1126" i="11"/>
  <c r="I1126" i="11"/>
  <c r="H1126" i="11"/>
  <c r="G1126" i="11"/>
  <c r="F1126" i="11"/>
  <c r="E1126" i="11"/>
  <c r="D1126" i="11"/>
  <c r="C1126" i="11"/>
  <c r="B1126" i="11"/>
  <c r="A1126" i="11"/>
  <c r="M1125" i="11"/>
  <c r="L1125" i="11"/>
  <c r="K1125" i="11"/>
  <c r="J1125" i="11"/>
  <c r="I1125" i="11"/>
  <c r="H1125" i="11"/>
  <c r="G1125" i="11"/>
  <c r="F1125" i="11"/>
  <c r="E1125" i="11"/>
  <c r="D1125" i="11"/>
  <c r="C1125" i="11"/>
  <c r="B1125" i="11"/>
  <c r="A1125" i="11"/>
  <c r="M1124" i="11"/>
  <c r="L1124" i="11"/>
  <c r="K1124" i="11"/>
  <c r="J1124" i="11"/>
  <c r="I1124" i="11"/>
  <c r="H1124" i="11"/>
  <c r="G1124" i="11"/>
  <c r="F1124" i="11"/>
  <c r="E1124" i="11"/>
  <c r="D1124" i="11"/>
  <c r="C1124" i="11"/>
  <c r="B1124" i="11"/>
  <c r="A1124" i="11"/>
  <c r="M1123" i="11"/>
  <c r="L1123" i="11"/>
  <c r="K1123" i="11"/>
  <c r="J1123" i="11"/>
  <c r="I1123" i="11"/>
  <c r="H1123" i="11"/>
  <c r="G1123" i="11"/>
  <c r="F1123" i="11"/>
  <c r="E1123" i="11"/>
  <c r="D1123" i="11"/>
  <c r="C1123" i="11"/>
  <c r="B1123" i="11"/>
  <c r="A1123" i="11"/>
  <c r="M1122" i="11"/>
  <c r="L1122" i="11"/>
  <c r="K1122" i="11"/>
  <c r="J1122" i="11"/>
  <c r="I1122" i="11"/>
  <c r="H1122" i="11"/>
  <c r="G1122" i="11"/>
  <c r="F1122" i="11"/>
  <c r="E1122" i="11"/>
  <c r="D1122" i="11"/>
  <c r="C1122" i="11"/>
  <c r="B1122" i="11"/>
  <c r="A1122" i="11"/>
  <c r="M1121" i="11"/>
  <c r="L1121" i="11"/>
  <c r="K1121" i="11"/>
  <c r="J1121" i="11"/>
  <c r="I1121" i="11"/>
  <c r="H1121" i="11"/>
  <c r="G1121" i="11"/>
  <c r="F1121" i="11"/>
  <c r="E1121" i="11"/>
  <c r="D1121" i="11"/>
  <c r="C1121" i="11"/>
  <c r="B1121" i="11"/>
  <c r="A1121" i="11"/>
  <c r="M1120" i="11"/>
  <c r="L1120" i="11"/>
  <c r="K1120" i="11"/>
  <c r="J1120" i="11"/>
  <c r="I1120" i="11"/>
  <c r="H1120" i="11"/>
  <c r="G1120" i="11"/>
  <c r="F1120" i="11"/>
  <c r="E1120" i="11"/>
  <c r="D1120" i="11"/>
  <c r="C1120" i="11"/>
  <c r="B1120" i="11"/>
  <c r="A1120" i="11"/>
  <c r="M1119" i="11"/>
  <c r="L1119" i="11"/>
  <c r="K1119" i="11"/>
  <c r="J1119" i="11"/>
  <c r="I1119" i="11"/>
  <c r="H1119" i="11"/>
  <c r="G1119" i="11"/>
  <c r="F1119" i="11"/>
  <c r="E1119" i="11"/>
  <c r="D1119" i="11"/>
  <c r="C1119" i="11"/>
  <c r="B1119" i="11"/>
  <c r="A1119" i="11"/>
  <c r="M1118" i="11"/>
  <c r="L1118" i="11"/>
  <c r="K1118" i="11"/>
  <c r="J1118" i="11"/>
  <c r="I1118" i="11"/>
  <c r="H1118" i="11"/>
  <c r="G1118" i="11"/>
  <c r="F1118" i="11"/>
  <c r="E1118" i="11"/>
  <c r="D1118" i="11"/>
  <c r="C1118" i="11"/>
  <c r="B1118" i="11"/>
  <c r="A1118" i="11"/>
  <c r="M1117" i="11"/>
  <c r="L1117" i="11"/>
  <c r="K1117" i="11"/>
  <c r="J1117" i="11"/>
  <c r="I1117" i="11"/>
  <c r="H1117" i="11"/>
  <c r="G1117" i="11"/>
  <c r="F1117" i="11"/>
  <c r="E1117" i="11"/>
  <c r="D1117" i="11"/>
  <c r="C1117" i="11"/>
  <c r="B1117" i="11"/>
  <c r="A1117" i="11"/>
  <c r="M1116" i="11"/>
  <c r="L1116" i="11"/>
  <c r="K1116" i="11"/>
  <c r="J1116" i="11"/>
  <c r="I1116" i="11"/>
  <c r="H1116" i="11"/>
  <c r="G1116" i="11"/>
  <c r="F1116" i="11"/>
  <c r="E1116" i="11"/>
  <c r="D1116" i="11"/>
  <c r="C1116" i="11"/>
  <c r="B1116" i="11"/>
  <c r="A1116" i="11"/>
  <c r="M1115" i="11"/>
  <c r="L1115" i="11"/>
  <c r="K1115" i="11"/>
  <c r="J1115" i="11"/>
  <c r="I1115" i="11"/>
  <c r="H1115" i="11"/>
  <c r="G1115" i="11"/>
  <c r="F1115" i="11"/>
  <c r="E1115" i="11"/>
  <c r="D1115" i="11"/>
  <c r="C1115" i="11"/>
  <c r="B1115" i="11"/>
  <c r="A1115" i="11"/>
  <c r="M1114" i="11"/>
  <c r="L1114" i="11"/>
  <c r="K1114" i="11"/>
  <c r="J1114" i="11"/>
  <c r="I1114" i="11"/>
  <c r="H1114" i="11"/>
  <c r="G1114" i="11"/>
  <c r="F1114" i="11"/>
  <c r="E1114" i="11"/>
  <c r="D1114" i="11"/>
  <c r="C1114" i="11"/>
  <c r="B1114" i="11"/>
  <c r="A1114" i="11"/>
  <c r="M1113" i="11"/>
  <c r="L1113" i="11"/>
  <c r="K1113" i="11"/>
  <c r="J1113" i="11"/>
  <c r="I1113" i="11"/>
  <c r="H1113" i="11"/>
  <c r="G1113" i="11"/>
  <c r="F1113" i="11"/>
  <c r="E1113" i="11"/>
  <c r="D1113" i="11"/>
  <c r="C1113" i="11"/>
  <c r="B1113" i="11"/>
  <c r="A1113" i="11"/>
  <c r="M1112" i="11"/>
  <c r="L1112" i="11"/>
  <c r="K1112" i="11"/>
  <c r="J1112" i="11"/>
  <c r="I1112" i="11"/>
  <c r="H1112" i="11"/>
  <c r="G1112" i="11"/>
  <c r="F1112" i="11"/>
  <c r="E1112" i="11"/>
  <c r="D1112" i="11"/>
  <c r="C1112" i="11"/>
  <c r="B1112" i="11"/>
  <c r="A1112" i="11"/>
  <c r="M1111" i="11"/>
  <c r="L1111" i="11"/>
  <c r="K1111" i="11"/>
  <c r="J1111" i="11"/>
  <c r="I1111" i="11"/>
  <c r="H1111" i="11"/>
  <c r="G1111" i="11"/>
  <c r="F1111" i="11"/>
  <c r="E1111" i="11"/>
  <c r="D1111" i="11"/>
  <c r="C1111" i="11"/>
  <c r="B1111" i="11"/>
  <c r="A1111" i="11"/>
  <c r="M1110" i="11"/>
  <c r="L1110" i="11"/>
  <c r="K1110" i="11"/>
  <c r="J1110" i="11"/>
  <c r="I1110" i="11"/>
  <c r="H1110" i="11"/>
  <c r="G1110" i="11"/>
  <c r="F1110" i="11"/>
  <c r="E1110" i="11"/>
  <c r="D1110" i="11"/>
  <c r="C1110" i="11"/>
  <c r="B1110" i="11"/>
  <c r="A1110" i="11"/>
  <c r="M1109" i="11"/>
  <c r="L1109" i="11"/>
  <c r="K1109" i="11"/>
  <c r="J1109" i="11"/>
  <c r="I1109" i="11"/>
  <c r="H1109" i="11"/>
  <c r="G1109" i="11"/>
  <c r="F1109" i="11"/>
  <c r="E1109" i="11"/>
  <c r="D1109" i="11"/>
  <c r="C1109" i="11"/>
  <c r="B1109" i="11"/>
  <c r="A1109" i="11"/>
  <c r="M1108" i="11"/>
  <c r="L1108" i="11"/>
  <c r="K1108" i="11"/>
  <c r="J1108" i="11"/>
  <c r="I1108" i="11"/>
  <c r="H1108" i="11"/>
  <c r="G1108" i="11"/>
  <c r="F1108" i="11"/>
  <c r="E1108" i="11"/>
  <c r="D1108" i="11"/>
  <c r="C1108" i="11"/>
  <c r="B1108" i="11"/>
  <c r="A1108" i="11"/>
  <c r="M1107" i="11"/>
  <c r="L1107" i="11"/>
  <c r="K1107" i="11"/>
  <c r="J1107" i="11"/>
  <c r="I1107" i="11"/>
  <c r="H1107" i="11"/>
  <c r="G1107" i="11"/>
  <c r="F1107" i="11"/>
  <c r="E1107" i="11"/>
  <c r="D1107" i="11"/>
  <c r="C1107" i="11"/>
  <c r="B1107" i="11"/>
  <c r="A1107" i="11"/>
  <c r="M1106" i="11"/>
  <c r="L1106" i="11"/>
  <c r="K1106" i="11"/>
  <c r="J1106" i="11"/>
  <c r="I1106" i="11"/>
  <c r="H1106" i="11"/>
  <c r="G1106" i="11"/>
  <c r="F1106" i="11"/>
  <c r="E1106" i="11"/>
  <c r="D1106" i="11"/>
  <c r="C1106" i="11"/>
  <c r="B1106" i="11"/>
  <c r="A1106" i="11"/>
  <c r="M1105" i="11"/>
  <c r="L1105" i="11"/>
  <c r="K1105" i="11"/>
  <c r="J1105" i="11"/>
  <c r="I1105" i="11"/>
  <c r="H1105" i="11"/>
  <c r="G1105" i="11"/>
  <c r="F1105" i="11"/>
  <c r="E1105" i="11"/>
  <c r="D1105" i="11"/>
  <c r="C1105" i="11"/>
  <c r="B1105" i="11"/>
  <c r="A1105" i="11"/>
  <c r="M1104" i="11"/>
  <c r="L1104" i="11"/>
  <c r="K1104" i="11"/>
  <c r="J1104" i="11"/>
  <c r="I1104" i="11"/>
  <c r="H1104" i="11"/>
  <c r="G1104" i="11"/>
  <c r="F1104" i="11"/>
  <c r="E1104" i="11"/>
  <c r="D1104" i="11"/>
  <c r="C1104" i="11"/>
  <c r="B1104" i="11"/>
  <c r="A1104" i="11"/>
  <c r="M1103" i="11"/>
  <c r="L1103" i="11"/>
  <c r="K1103" i="11"/>
  <c r="J1103" i="11"/>
  <c r="I1103" i="11"/>
  <c r="H1103" i="11"/>
  <c r="G1103" i="11"/>
  <c r="F1103" i="11"/>
  <c r="E1103" i="11"/>
  <c r="D1103" i="11"/>
  <c r="C1103" i="11"/>
  <c r="B1103" i="11"/>
  <c r="A1103" i="11"/>
  <c r="M1102" i="11"/>
  <c r="L1102" i="11"/>
  <c r="K1102" i="11"/>
  <c r="J1102" i="11"/>
  <c r="I1102" i="11"/>
  <c r="H1102" i="11"/>
  <c r="G1102" i="11"/>
  <c r="F1102" i="11"/>
  <c r="E1102" i="11"/>
  <c r="D1102" i="11"/>
  <c r="C1102" i="11"/>
  <c r="B1102" i="11"/>
  <c r="A1102" i="11"/>
  <c r="M1101" i="11"/>
  <c r="L1101" i="11"/>
  <c r="K1101" i="11"/>
  <c r="J1101" i="11"/>
  <c r="I1101" i="11"/>
  <c r="H1101" i="11"/>
  <c r="G1101" i="11"/>
  <c r="F1101" i="11"/>
  <c r="E1101" i="11"/>
  <c r="D1101" i="11"/>
  <c r="C1101" i="11"/>
  <c r="B1101" i="11"/>
  <c r="A1101" i="11"/>
  <c r="M1100" i="11"/>
  <c r="L1100" i="11"/>
  <c r="K1100" i="11"/>
  <c r="J1100" i="11"/>
  <c r="I1100" i="11"/>
  <c r="H1100" i="11"/>
  <c r="G1100" i="11"/>
  <c r="F1100" i="11"/>
  <c r="E1100" i="11"/>
  <c r="D1100" i="11"/>
  <c r="C1100" i="11"/>
  <c r="B1100" i="11"/>
  <c r="A1100" i="11"/>
  <c r="M1099" i="11"/>
  <c r="L1099" i="11"/>
  <c r="K1099" i="11"/>
  <c r="J1099" i="11"/>
  <c r="I1099" i="11"/>
  <c r="H1099" i="11"/>
  <c r="G1099" i="11"/>
  <c r="F1099" i="11"/>
  <c r="E1099" i="11"/>
  <c r="D1099" i="11"/>
  <c r="C1099" i="11"/>
  <c r="B1099" i="11"/>
  <c r="A1099" i="11"/>
  <c r="M1098" i="11"/>
  <c r="L1098" i="11"/>
  <c r="K1098" i="11"/>
  <c r="J1098" i="11"/>
  <c r="I1098" i="11"/>
  <c r="H1098" i="11"/>
  <c r="G1098" i="11"/>
  <c r="F1098" i="11"/>
  <c r="E1098" i="11"/>
  <c r="D1098" i="11"/>
  <c r="C1098" i="11"/>
  <c r="B1098" i="11"/>
  <c r="A1098" i="11"/>
  <c r="M1097" i="11"/>
  <c r="L1097" i="11"/>
  <c r="K1097" i="11"/>
  <c r="J1097" i="11"/>
  <c r="I1097" i="11"/>
  <c r="H1097" i="11"/>
  <c r="G1097" i="11"/>
  <c r="F1097" i="11"/>
  <c r="E1097" i="11"/>
  <c r="D1097" i="11"/>
  <c r="C1097" i="11"/>
  <c r="B1097" i="11"/>
  <c r="A1097" i="11"/>
  <c r="M1096" i="11"/>
  <c r="L1096" i="11"/>
  <c r="K1096" i="11"/>
  <c r="J1096" i="11"/>
  <c r="I1096" i="11"/>
  <c r="H1096" i="11"/>
  <c r="G1096" i="11"/>
  <c r="F1096" i="11"/>
  <c r="E1096" i="11"/>
  <c r="D1096" i="11"/>
  <c r="C1096" i="11"/>
  <c r="B1096" i="11"/>
  <c r="A1096" i="11"/>
  <c r="M1095" i="11"/>
  <c r="L1095" i="11"/>
  <c r="K1095" i="11"/>
  <c r="J1095" i="11"/>
  <c r="I1095" i="11"/>
  <c r="H1095" i="11"/>
  <c r="G1095" i="11"/>
  <c r="F1095" i="11"/>
  <c r="E1095" i="11"/>
  <c r="D1095" i="11"/>
  <c r="C1095" i="11"/>
  <c r="B1095" i="11"/>
  <c r="A1095" i="11"/>
  <c r="M1094" i="11"/>
  <c r="L1094" i="11"/>
  <c r="K1094" i="11"/>
  <c r="J1094" i="11"/>
  <c r="I1094" i="11"/>
  <c r="H1094" i="11"/>
  <c r="G1094" i="11"/>
  <c r="F1094" i="11"/>
  <c r="E1094" i="11"/>
  <c r="D1094" i="11"/>
  <c r="C1094" i="11"/>
  <c r="B1094" i="11"/>
  <c r="A1094" i="11"/>
  <c r="M1093" i="11"/>
  <c r="L1093" i="11"/>
  <c r="K1093" i="11"/>
  <c r="J1093" i="11"/>
  <c r="I1093" i="11"/>
  <c r="H1093" i="11"/>
  <c r="G1093" i="11"/>
  <c r="F1093" i="11"/>
  <c r="E1093" i="11"/>
  <c r="D1093" i="11"/>
  <c r="C1093" i="11"/>
  <c r="B1093" i="11"/>
  <c r="A1093" i="11"/>
  <c r="M1092" i="11"/>
  <c r="L1092" i="11"/>
  <c r="K1092" i="11"/>
  <c r="J1092" i="11"/>
  <c r="I1092" i="11"/>
  <c r="H1092" i="11"/>
  <c r="G1092" i="11"/>
  <c r="F1092" i="11"/>
  <c r="E1092" i="11"/>
  <c r="D1092" i="11"/>
  <c r="C1092" i="11"/>
  <c r="B1092" i="11"/>
  <c r="A1092" i="11"/>
  <c r="M1091" i="11"/>
  <c r="L1091" i="11"/>
  <c r="K1091" i="11"/>
  <c r="J1091" i="11"/>
  <c r="I1091" i="11"/>
  <c r="H1091" i="11"/>
  <c r="G1091" i="11"/>
  <c r="F1091" i="11"/>
  <c r="E1091" i="11"/>
  <c r="D1091" i="11"/>
  <c r="C1091" i="11"/>
  <c r="B1091" i="11"/>
  <c r="A1091" i="11"/>
  <c r="M1090" i="11"/>
  <c r="L1090" i="11"/>
  <c r="K1090" i="11"/>
  <c r="J1090" i="11"/>
  <c r="I1090" i="11"/>
  <c r="H1090" i="11"/>
  <c r="G1090" i="11"/>
  <c r="F1090" i="11"/>
  <c r="E1090" i="11"/>
  <c r="D1090" i="11"/>
  <c r="C1090" i="11"/>
  <c r="B1090" i="11"/>
  <c r="A1090" i="11"/>
  <c r="M1089" i="11"/>
  <c r="L1089" i="11"/>
  <c r="K1089" i="11"/>
  <c r="J1089" i="11"/>
  <c r="I1089" i="11"/>
  <c r="H1089" i="11"/>
  <c r="G1089" i="11"/>
  <c r="F1089" i="11"/>
  <c r="E1089" i="11"/>
  <c r="D1089" i="11"/>
  <c r="C1089" i="11"/>
  <c r="B1089" i="11"/>
  <c r="A1089" i="11"/>
  <c r="M1088" i="11"/>
  <c r="L1088" i="11"/>
  <c r="K1088" i="11"/>
  <c r="J1088" i="11"/>
  <c r="I1088" i="11"/>
  <c r="H1088" i="11"/>
  <c r="G1088" i="11"/>
  <c r="F1088" i="11"/>
  <c r="E1088" i="11"/>
  <c r="D1088" i="11"/>
  <c r="C1088" i="11"/>
  <c r="B1088" i="11"/>
  <c r="A1088" i="11"/>
  <c r="M1087" i="11"/>
  <c r="L1087" i="11"/>
  <c r="K1087" i="11"/>
  <c r="J1087" i="11"/>
  <c r="I1087" i="11"/>
  <c r="H1087" i="11"/>
  <c r="G1087" i="11"/>
  <c r="F1087" i="11"/>
  <c r="E1087" i="11"/>
  <c r="D1087" i="11"/>
  <c r="C1087" i="11"/>
  <c r="B1087" i="11"/>
  <c r="A1087" i="11"/>
  <c r="F1086" i="11"/>
  <c r="E1086" i="11"/>
  <c r="D1086" i="11"/>
  <c r="C1086" i="11"/>
  <c r="B1086" i="11"/>
  <c r="A1086" i="11"/>
  <c r="M1085" i="11"/>
  <c r="L1085" i="11"/>
  <c r="K1085" i="11"/>
  <c r="J1085" i="11"/>
  <c r="I1085" i="11"/>
  <c r="H1085" i="11"/>
  <c r="G1085" i="11"/>
  <c r="F1085" i="11"/>
  <c r="E1085" i="11"/>
  <c r="D1085" i="11"/>
  <c r="C1085" i="11"/>
  <c r="B1085" i="11"/>
  <c r="A1085" i="11"/>
  <c r="M1084" i="11"/>
  <c r="L1084" i="11"/>
  <c r="K1084" i="11"/>
  <c r="J1084" i="11"/>
  <c r="I1084" i="11"/>
  <c r="H1084" i="11"/>
  <c r="G1084" i="11"/>
  <c r="F1084" i="11"/>
  <c r="E1084" i="11"/>
  <c r="D1084" i="11"/>
  <c r="C1084" i="11"/>
  <c r="B1084" i="11"/>
  <c r="A1084" i="11"/>
  <c r="M1083" i="11"/>
  <c r="L1083" i="11"/>
  <c r="K1083" i="11"/>
  <c r="J1083" i="11"/>
  <c r="I1083" i="11"/>
  <c r="H1083" i="11"/>
  <c r="G1083" i="11"/>
  <c r="F1083" i="11"/>
  <c r="E1083" i="11"/>
  <c r="D1083" i="11"/>
  <c r="C1083" i="11"/>
  <c r="B1083" i="11"/>
  <c r="A1083" i="11"/>
  <c r="M1082" i="11"/>
  <c r="L1082" i="11"/>
  <c r="K1082" i="11"/>
  <c r="J1082" i="11"/>
  <c r="I1082" i="11"/>
  <c r="H1082" i="11"/>
  <c r="G1082" i="11"/>
  <c r="F1082" i="11"/>
  <c r="E1082" i="11"/>
  <c r="D1082" i="11"/>
  <c r="C1082" i="11"/>
  <c r="B1082" i="11"/>
  <c r="A1082" i="11"/>
  <c r="M1081" i="11"/>
  <c r="L1081" i="11"/>
  <c r="K1081" i="11"/>
  <c r="J1081" i="11"/>
  <c r="I1081" i="11"/>
  <c r="H1081" i="11"/>
  <c r="G1081" i="11"/>
  <c r="F1081" i="11"/>
  <c r="E1081" i="11"/>
  <c r="D1081" i="11"/>
  <c r="C1081" i="11"/>
  <c r="B1081" i="11"/>
  <c r="A1081" i="11"/>
  <c r="M1080" i="11"/>
  <c r="L1080" i="11"/>
  <c r="K1080" i="11"/>
  <c r="J1080" i="11"/>
  <c r="I1080" i="11"/>
  <c r="H1080" i="11"/>
  <c r="G1080" i="11"/>
  <c r="F1080" i="11"/>
  <c r="E1080" i="11"/>
  <c r="D1080" i="11"/>
  <c r="C1080" i="11"/>
  <c r="B1080" i="11"/>
  <c r="A1080" i="11"/>
  <c r="M1079" i="11"/>
  <c r="L1079" i="11"/>
  <c r="K1079" i="11"/>
  <c r="J1079" i="11"/>
  <c r="I1079" i="11"/>
  <c r="H1079" i="11"/>
  <c r="G1079" i="11"/>
  <c r="F1079" i="11"/>
  <c r="E1079" i="11"/>
  <c r="D1079" i="11"/>
  <c r="C1079" i="11"/>
  <c r="B1079" i="11"/>
  <c r="A1079" i="11"/>
  <c r="M1078" i="11"/>
  <c r="L1078" i="11"/>
  <c r="K1078" i="11"/>
  <c r="J1078" i="11"/>
  <c r="I1078" i="11"/>
  <c r="H1078" i="11"/>
  <c r="G1078" i="11"/>
  <c r="F1078" i="11"/>
  <c r="E1078" i="11"/>
  <c r="D1078" i="11"/>
  <c r="C1078" i="11"/>
  <c r="B1078" i="11"/>
  <c r="A1078" i="11"/>
  <c r="M1077" i="11"/>
  <c r="L1077" i="11"/>
  <c r="K1077" i="11"/>
  <c r="J1077" i="11"/>
  <c r="I1077" i="11"/>
  <c r="H1077" i="11"/>
  <c r="G1077" i="11"/>
  <c r="F1077" i="11"/>
  <c r="E1077" i="11"/>
  <c r="D1077" i="11"/>
  <c r="C1077" i="11"/>
  <c r="B1077" i="11"/>
  <c r="A1077" i="11"/>
  <c r="M1076" i="11"/>
  <c r="L1076" i="11"/>
  <c r="K1076" i="11"/>
  <c r="J1076" i="11"/>
  <c r="I1076" i="11"/>
  <c r="H1076" i="11"/>
  <c r="G1076" i="11"/>
  <c r="F1076" i="11"/>
  <c r="E1076" i="11"/>
  <c r="D1076" i="11"/>
  <c r="C1076" i="11"/>
  <c r="B1076" i="11"/>
  <c r="A1076" i="11"/>
  <c r="M1075" i="11"/>
  <c r="L1075" i="11"/>
  <c r="K1075" i="11"/>
  <c r="J1075" i="11"/>
  <c r="I1075" i="11"/>
  <c r="H1075" i="11"/>
  <c r="G1075" i="11"/>
  <c r="F1075" i="11"/>
  <c r="E1075" i="11"/>
  <c r="D1075" i="11"/>
  <c r="C1075" i="11"/>
  <c r="B1075" i="11"/>
  <c r="A1075" i="11"/>
  <c r="M1074" i="11"/>
  <c r="L1074" i="11"/>
  <c r="K1074" i="11"/>
  <c r="J1074" i="11"/>
  <c r="I1074" i="11"/>
  <c r="H1074" i="11"/>
  <c r="G1074" i="11"/>
  <c r="F1074" i="11"/>
  <c r="E1074" i="11"/>
  <c r="D1074" i="11"/>
  <c r="C1074" i="11"/>
  <c r="B1074" i="11"/>
  <c r="A1074" i="11"/>
  <c r="M1073" i="11"/>
  <c r="L1073" i="11"/>
  <c r="K1073" i="11"/>
  <c r="J1073" i="11"/>
  <c r="I1073" i="11"/>
  <c r="H1073" i="11"/>
  <c r="G1073" i="11"/>
  <c r="F1073" i="11"/>
  <c r="E1073" i="11"/>
  <c r="D1073" i="11"/>
  <c r="C1073" i="11"/>
  <c r="B1073" i="11"/>
  <c r="A1073" i="11"/>
  <c r="M1072" i="11"/>
  <c r="L1072" i="11"/>
  <c r="K1072" i="11"/>
  <c r="J1072" i="11"/>
  <c r="I1072" i="11"/>
  <c r="H1072" i="11"/>
  <c r="G1072" i="11"/>
  <c r="F1072" i="11"/>
  <c r="E1072" i="11"/>
  <c r="D1072" i="11"/>
  <c r="C1072" i="11"/>
  <c r="B1072" i="11"/>
  <c r="A1072" i="11"/>
  <c r="M1071" i="11"/>
  <c r="L1071" i="11"/>
  <c r="K1071" i="11"/>
  <c r="J1071" i="11"/>
  <c r="I1071" i="11"/>
  <c r="H1071" i="11"/>
  <c r="G1071" i="11"/>
  <c r="F1071" i="11"/>
  <c r="E1071" i="11"/>
  <c r="D1071" i="11"/>
  <c r="C1071" i="11"/>
  <c r="B1071" i="11"/>
  <c r="A1071" i="11"/>
  <c r="M1070" i="11"/>
  <c r="L1070" i="11"/>
  <c r="K1070" i="11"/>
  <c r="J1070" i="11"/>
  <c r="I1070" i="11"/>
  <c r="H1070" i="11"/>
  <c r="G1070" i="11"/>
  <c r="F1070" i="11"/>
  <c r="E1070" i="11"/>
  <c r="D1070" i="11"/>
  <c r="C1070" i="11"/>
  <c r="B1070" i="11"/>
  <c r="A1070" i="11"/>
  <c r="M1069" i="11"/>
  <c r="L1069" i="11"/>
  <c r="K1069" i="11"/>
  <c r="J1069" i="11"/>
  <c r="I1069" i="11"/>
  <c r="H1069" i="11"/>
  <c r="G1069" i="11"/>
  <c r="F1069" i="11"/>
  <c r="E1069" i="11"/>
  <c r="D1069" i="11"/>
  <c r="C1069" i="11"/>
  <c r="B1069" i="11"/>
  <c r="A1069" i="11"/>
  <c r="M1068" i="11"/>
  <c r="L1068" i="11"/>
  <c r="K1068" i="11"/>
  <c r="J1068" i="11"/>
  <c r="I1068" i="11"/>
  <c r="H1068" i="11"/>
  <c r="G1068" i="11"/>
  <c r="F1068" i="11"/>
  <c r="E1068" i="11"/>
  <c r="D1068" i="11"/>
  <c r="C1068" i="11"/>
  <c r="B1068" i="11"/>
  <c r="A1068" i="11"/>
  <c r="M1067" i="11"/>
  <c r="L1067" i="11"/>
  <c r="K1067" i="11"/>
  <c r="J1067" i="11"/>
  <c r="I1067" i="11"/>
  <c r="H1067" i="11"/>
  <c r="G1067" i="11"/>
  <c r="F1067" i="11"/>
  <c r="E1067" i="11"/>
  <c r="D1067" i="11"/>
  <c r="C1067" i="11"/>
  <c r="B1067" i="11"/>
  <c r="A1067" i="11"/>
  <c r="M1066" i="11"/>
  <c r="L1066" i="11"/>
  <c r="K1066" i="11"/>
  <c r="J1066" i="11"/>
  <c r="I1066" i="11"/>
  <c r="H1066" i="11"/>
  <c r="G1066" i="11"/>
  <c r="F1066" i="11"/>
  <c r="E1066" i="11"/>
  <c r="D1066" i="11"/>
  <c r="C1066" i="11"/>
  <c r="B1066" i="11"/>
  <c r="A1066" i="11"/>
  <c r="M1065" i="11"/>
  <c r="L1065" i="11"/>
  <c r="K1065" i="11"/>
  <c r="J1065" i="11"/>
  <c r="I1065" i="11"/>
  <c r="H1065" i="11"/>
  <c r="G1065" i="11"/>
  <c r="F1065" i="11"/>
  <c r="E1065" i="11"/>
  <c r="D1065" i="11"/>
  <c r="C1065" i="11"/>
  <c r="B1065" i="11"/>
  <c r="A1065" i="11"/>
  <c r="M1064" i="11"/>
  <c r="L1064" i="11"/>
  <c r="K1064" i="11"/>
  <c r="J1064" i="11"/>
  <c r="I1064" i="11"/>
  <c r="H1064" i="11"/>
  <c r="G1064" i="11"/>
  <c r="F1064" i="11"/>
  <c r="E1064" i="11"/>
  <c r="D1064" i="11"/>
  <c r="C1064" i="11"/>
  <c r="B1064" i="11"/>
  <c r="A1064" i="11"/>
  <c r="M1063" i="11"/>
  <c r="L1063" i="11"/>
  <c r="K1063" i="11"/>
  <c r="J1063" i="11"/>
  <c r="I1063" i="11"/>
  <c r="H1063" i="11"/>
  <c r="G1063" i="11"/>
  <c r="F1063" i="11"/>
  <c r="E1063" i="11"/>
  <c r="D1063" i="11"/>
  <c r="C1063" i="11"/>
  <c r="B1063" i="11"/>
  <c r="A1063" i="11"/>
  <c r="M1062" i="11"/>
  <c r="L1062" i="11"/>
  <c r="K1062" i="11"/>
  <c r="J1062" i="11"/>
  <c r="I1062" i="11"/>
  <c r="H1062" i="11"/>
  <c r="G1062" i="11"/>
  <c r="F1062" i="11"/>
  <c r="E1062" i="11"/>
  <c r="D1062" i="11"/>
  <c r="C1062" i="11"/>
  <c r="B1062" i="11"/>
  <c r="A1062" i="11"/>
  <c r="M1061" i="11"/>
  <c r="L1061" i="11"/>
  <c r="K1061" i="11"/>
  <c r="J1061" i="11"/>
  <c r="I1061" i="11"/>
  <c r="H1061" i="11"/>
  <c r="G1061" i="11"/>
  <c r="F1061" i="11"/>
  <c r="E1061" i="11"/>
  <c r="D1061" i="11"/>
  <c r="C1061" i="11"/>
  <c r="B1061" i="11"/>
  <c r="A1061" i="11"/>
  <c r="M1060" i="11"/>
  <c r="L1060" i="11"/>
  <c r="K1060" i="11"/>
  <c r="J1060" i="11"/>
  <c r="I1060" i="11"/>
  <c r="H1060" i="11"/>
  <c r="G1060" i="11"/>
  <c r="F1060" i="11"/>
  <c r="E1060" i="11"/>
  <c r="D1060" i="11"/>
  <c r="C1060" i="11"/>
  <c r="B1060" i="11"/>
  <c r="A1060" i="11"/>
  <c r="M1059" i="11"/>
  <c r="L1059" i="11"/>
  <c r="K1059" i="11"/>
  <c r="J1059" i="11"/>
  <c r="I1059" i="11"/>
  <c r="H1059" i="11"/>
  <c r="G1059" i="11"/>
  <c r="F1059" i="11"/>
  <c r="E1059" i="11"/>
  <c r="D1059" i="11"/>
  <c r="C1059" i="11"/>
  <c r="B1059" i="11"/>
  <c r="A1059" i="11"/>
  <c r="M1058" i="11"/>
  <c r="L1058" i="11"/>
  <c r="K1058" i="11"/>
  <c r="J1058" i="11"/>
  <c r="I1058" i="11"/>
  <c r="H1058" i="11"/>
  <c r="G1058" i="11"/>
  <c r="F1058" i="11"/>
  <c r="E1058" i="11"/>
  <c r="D1058" i="11"/>
  <c r="C1058" i="11"/>
  <c r="B1058" i="11"/>
  <c r="A1058" i="11"/>
  <c r="M1057" i="11"/>
  <c r="L1057" i="11"/>
  <c r="K1057" i="11"/>
  <c r="J1057" i="11"/>
  <c r="I1057" i="11"/>
  <c r="H1057" i="11"/>
  <c r="G1057" i="11"/>
  <c r="F1057" i="11"/>
  <c r="E1057" i="11"/>
  <c r="D1057" i="11"/>
  <c r="C1057" i="11"/>
  <c r="B1057" i="11"/>
  <c r="A1057" i="11"/>
  <c r="M1056" i="11"/>
  <c r="L1056" i="11"/>
  <c r="K1056" i="11"/>
  <c r="J1056" i="11"/>
  <c r="I1056" i="11"/>
  <c r="H1056" i="11"/>
  <c r="G1056" i="11"/>
  <c r="F1056" i="11"/>
  <c r="E1056" i="11"/>
  <c r="D1056" i="11"/>
  <c r="C1056" i="11"/>
  <c r="B1056" i="11"/>
  <c r="A1056" i="11"/>
  <c r="M1055" i="11"/>
  <c r="L1055" i="11"/>
  <c r="K1055" i="11"/>
  <c r="J1055" i="11"/>
  <c r="I1055" i="11"/>
  <c r="H1055" i="11"/>
  <c r="G1055" i="11"/>
  <c r="F1055" i="11"/>
  <c r="E1055" i="11"/>
  <c r="D1055" i="11"/>
  <c r="C1055" i="11"/>
  <c r="B1055" i="11"/>
  <c r="A1055" i="11"/>
  <c r="M1054" i="11"/>
  <c r="L1054" i="11"/>
  <c r="K1054" i="11"/>
  <c r="J1054" i="11"/>
  <c r="I1054" i="11"/>
  <c r="H1054" i="11"/>
  <c r="G1054" i="11"/>
  <c r="F1054" i="11"/>
  <c r="E1054" i="11"/>
  <c r="D1054" i="11"/>
  <c r="C1054" i="11"/>
  <c r="B1054" i="11"/>
  <c r="A1054" i="11"/>
  <c r="M1053" i="11"/>
  <c r="L1053" i="11"/>
  <c r="K1053" i="11"/>
  <c r="J1053" i="11"/>
  <c r="I1053" i="11"/>
  <c r="H1053" i="11"/>
  <c r="G1053" i="11"/>
  <c r="F1053" i="11"/>
  <c r="E1053" i="11"/>
  <c r="D1053" i="11"/>
  <c r="C1053" i="11"/>
  <c r="B1053" i="11"/>
  <c r="A1053" i="11"/>
  <c r="M1052" i="11"/>
  <c r="L1052" i="11"/>
  <c r="K1052" i="11"/>
  <c r="J1052" i="11"/>
  <c r="I1052" i="11"/>
  <c r="H1052" i="11"/>
  <c r="G1052" i="11"/>
  <c r="F1052" i="11"/>
  <c r="E1052" i="11"/>
  <c r="D1052" i="11"/>
  <c r="C1052" i="11"/>
  <c r="B1052" i="11"/>
  <c r="A1052" i="11"/>
  <c r="M1051" i="11"/>
  <c r="L1051" i="11"/>
  <c r="K1051" i="11"/>
  <c r="J1051" i="11"/>
  <c r="I1051" i="11"/>
  <c r="H1051" i="11"/>
  <c r="G1051" i="11"/>
  <c r="F1051" i="11"/>
  <c r="E1051" i="11"/>
  <c r="D1051" i="11"/>
  <c r="C1051" i="11"/>
  <c r="B1051" i="11"/>
  <c r="A1051" i="11"/>
  <c r="M1050" i="11"/>
  <c r="L1050" i="11"/>
  <c r="K1050" i="11"/>
  <c r="J1050" i="11"/>
  <c r="I1050" i="11"/>
  <c r="H1050" i="11"/>
  <c r="G1050" i="11"/>
  <c r="F1050" i="11"/>
  <c r="E1050" i="11"/>
  <c r="D1050" i="11"/>
  <c r="C1050" i="11"/>
  <c r="B1050" i="11"/>
  <c r="A1050" i="11"/>
  <c r="M1049" i="11"/>
  <c r="L1049" i="11"/>
  <c r="K1049" i="11"/>
  <c r="J1049" i="11"/>
  <c r="I1049" i="11"/>
  <c r="H1049" i="11"/>
  <c r="G1049" i="11"/>
  <c r="F1049" i="11"/>
  <c r="E1049" i="11"/>
  <c r="D1049" i="11"/>
  <c r="C1049" i="11"/>
  <c r="B1049" i="11"/>
  <c r="A1049" i="11"/>
  <c r="M1048" i="11"/>
  <c r="L1048" i="11"/>
  <c r="K1048" i="11"/>
  <c r="J1048" i="11"/>
  <c r="I1048" i="11"/>
  <c r="H1048" i="11"/>
  <c r="G1048" i="11"/>
  <c r="F1048" i="11"/>
  <c r="E1048" i="11"/>
  <c r="D1048" i="11"/>
  <c r="C1048" i="11"/>
  <c r="B1048" i="11"/>
  <c r="A1048" i="11"/>
  <c r="M1047" i="11"/>
  <c r="L1047" i="11"/>
  <c r="K1047" i="11"/>
  <c r="J1047" i="11"/>
  <c r="I1047" i="11"/>
  <c r="H1047" i="11"/>
  <c r="G1047" i="11"/>
  <c r="F1047" i="11"/>
  <c r="E1047" i="11"/>
  <c r="D1047" i="11"/>
  <c r="C1047" i="11"/>
  <c r="B1047" i="11"/>
  <c r="A1047" i="11"/>
  <c r="M1046" i="11"/>
  <c r="L1046" i="11"/>
  <c r="K1046" i="11"/>
  <c r="J1046" i="11"/>
  <c r="I1046" i="11"/>
  <c r="H1046" i="11"/>
  <c r="G1046" i="11"/>
  <c r="F1046" i="11"/>
  <c r="E1046" i="11"/>
  <c r="D1046" i="11"/>
  <c r="C1046" i="11"/>
  <c r="B1046" i="11"/>
  <c r="A1046" i="11"/>
  <c r="F1045" i="11"/>
  <c r="E1045" i="11"/>
  <c r="D1045" i="11"/>
  <c r="C1045" i="11"/>
  <c r="B1045" i="11"/>
  <c r="A1045" i="11"/>
  <c r="M1044" i="11"/>
  <c r="L1044" i="11"/>
  <c r="K1044" i="11"/>
  <c r="J1044" i="11"/>
  <c r="I1044" i="11"/>
  <c r="H1044" i="11"/>
  <c r="G1044" i="11"/>
  <c r="F1044" i="11"/>
  <c r="E1044" i="11"/>
  <c r="D1044" i="11"/>
  <c r="C1044" i="11"/>
  <c r="B1044" i="11"/>
  <c r="A1044" i="11"/>
  <c r="M1043" i="11"/>
  <c r="L1043" i="11"/>
  <c r="K1043" i="11"/>
  <c r="J1043" i="11"/>
  <c r="I1043" i="11"/>
  <c r="H1043" i="11"/>
  <c r="G1043" i="11"/>
  <c r="F1043" i="11"/>
  <c r="E1043" i="11"/>
  <c r="D1043" i="11"/>
  <c r="C1043" i="11"/>
  <c r="B1043" i="11"/>
  <c r="A1043" i="11"/>
  <c r="M1042" i="11"/>
  <c r="L1042" i="11"/>
  <c r="K1042" i="11"/>
  <c r="J1042" i="11"/>
  <c r="I1042" i="11"/>
  <c r="H1042" i="11"/>
  <c r="G1042" i="11"/>
  <c r="F1042" i="11"/>
  <c r="E1042" i="11"/>
  <c r="D1042" i="11"/>
  <c r="C1042" i="11"/>
  <c r="B1042" i="11"/>
  <c r="A1042" i="11"/>
  <c r="M1041" i="11"/>
  <c r="L1041" i="11"/>
  <c r="K1041" i="11"/>
  <c r="J1041" i="11"/>
  <c r="I1041" i="11"/>
  <c r="H1041" i="11"/>
  <c r="G1041" i="11"/>
  <c r="F1041" i="11"/>
  <c r="E1041" i="11"/>
  <c r="D1041" i="11"/>
  <c r="C1041" i="11"/>
  <c r="B1041" i="11"/>
  <c r="A1041" i="11"/>
  <c r="M1040" i="11"/>
  <c r="L1040" i="11"/>
  <c r="K1040" i="11"/>
  <c r="J1040" i="11"/>
  <c r="I1040" i="11"/>
  <c r="H1040" i="11"/>
  <c r="G1040" i="11"/>
  <c r="F1040" i="11"/>
  <c r="E1040" i="11"/>
  <c r="D1040" i="11"/>
  <c r="C1040" i="11"/>
  <c r="B1040" i="11"/>
  <c r="A1040" i="11"/>
  <c r="M1039" i="11"/>
  <c r="L1039" i="11"/>
  <c r="K1039" i="11"/>
  <c r="J1039" i="11"/>
  <c r="I1039" i="11"/>
  <c r="H1039" i="11"/>
  <c r="G1039" i="11"/>
  <c r="F1039" i="11"/>
  <c r="E1039" i="11"/>
  <c r="D1039" i="11"/>
  <c r="C1039" i="11"/>
  <c r="B1039" i="11"/>
  <c r="A1039" i="11"/>
  <c r="M1038" i="11"/>
  <c r="L1038" i="11"/>
  <c r="K1038" i="11"/>
  <c r="J1038" i="11"/>
  <c r="I1038" i="11"/>
  <c r="H1038" i="11"/>
  <c r="G1038" i="11"/>
  <c r="F1038" i="11"/>
  <c r="E1038" i="11"/>
  <c r="D1038" i="11"/>
  <c r="C1038" i="11"/>
  <c r="B1038" i="11"/>
  <c r="A1038" i="11"/>
  <c r="M1037" i="11"/>
  <c r="L1037" i="11"/>
  <c r="K1037" i="11"/>
  <c r="J1037" i="11"/>
  <c r="I1037" i="11"/>
  <c r="H1037" i="11"/>
  <c r="G1037" i="11"/>
  <c r="F1037" i="11"/>
  <c r="E1037" i="11"/>
  <c r="D1037" i="11"/>
  <c r="C1037" i="11"/>
  <c r="B1037" i="11"/>
  <c r="A1037" i="11"/>
  <c r="M1036" i="11"/>
  <c r="L1036" i="11"/>
  <c r="K1036" i="11"/>
  <c r="J1036" i="11"/>
  <c r="I1036" i="11"/>
  <c r="H1036" i="11"/>
  <c r="G1036" i="11"/>
  <c r="F1036" i="11"/>
  <c r="E1036" i="11"/>
  <c r="D1036" i="11"/>
  <c r="C1036" i="11"/>
  <c r="B1036" i="11"/>
  <c r="A1036" i="11"/>
  <c r="M1035" i="11"/>
  <c r="L1035" i="11"/>
  <c r="K1035" i="11"/>
  <c r="J1035" i="11"/>
  <c r="I1035" i="11"/>
  <c r="H1035" i="11"/>
  <c r="G1035" i="11"/>
  <c r="F1035" i="11"/>
  <c r="E1035" i="11"/>
  <c r="D1035" i="11"/>
  <c r="C1035" i="11"/>
  <c r="B1035" i="11"/>
  <c r="A1035" i="11"/>
  <c r="M1034" i="11"/>
  <c r="L1034" i="11"/>
  <c r="K1034" i="11"/>
  <c r="J1034" i="11"/>
  <c r="I1034" i="11"/>
  <c r="H1034" i="11"/>
  <c r="G1034" i="11"/>
  <c r="F1034" i="11"/>
  <c r="E1034" i="11"/>
  <c r="D1034" i="11"/>
  <c r="C1034" i="11"/>
  <c r="B1034" i="11"/>
  <c r="A1034" i="11"/>
  <c r="M1033" i="11"/>
  <c r="L1033" i="11"/>
  <c r="K1033" i="11"/>
  <c r="J1033" i="11"/>
  <c r="I1033" i="11"/>
  <c r="H1033" i="11"/>
  <c r="G1033" i="11"/>
  <c r="F1033" i="11"/>
  <c r="E1033" i="11"/>
  <c r="D1033" i="11"/>
  <c r="C1033" i="11"/>
  <c r="B1033" i="11"/>
  <c r="A1033" i="11"/>
  <c r="M1032" i="11"/>
  <c r="L1032" i="11"/>
  <c r="K1032" i="11"/>
  <c r="J1032" i="11"/>
  <c r="I1032" i="11"/>
  <c r="H1032" i="11"/>
  <c r="G1032" i="11"/>
  <c r="F1032" i="11"/>
  <c r="E1032" i="11"/>
  <c r="D1032" i="11"/>
  <c r="C1032" i="11"/>
  <c r="B1032" i="11"/>
  <c r="A1032" i="11"/>
  <c r="M1031" i="11"/>
  <c r="L1031" i="11"/>
  <c r="K1031" i="11"/>
  <c r="J1031" i="11"/>
  <c r="I1031" i="11"/>
  <c r="H1031" i="11"/>
  <c r="G1031" i="11"/>
  <c r="F1031" i="11"/>
  <c r="E1031" i="11"/>
  <c r="D1031" i="11"/>
  <c r="C1031" i="11"/>
  <c r="B1031" i="11"/>
  <c r="A1031" i="11"/>
  <c r="M1030" i="11"/>
  <c r="L1030" i="11"/>
  <c r="K1030" i="11"/>
  <c r="J1030" i="11"/>
  <c r="I1030" i="11"/>
  <c r="H1030" i="11"/>
  <c r="G1030" i="11"/>
  <c r="F1030" i="11"/>
  <c r="E1030" i="11"/>
  <c r="D1030" i="11"/>
  <c r="C1030" i="11"/>
  <c r="B1030" i="11"/>
  <c r="A1030" i="11"/>
  <c r="M1029" i="11"/>
  <c r="L1029" i="11"/>
  <c r="K1029" i="11"/>
  <c r="J1029" i="11"/>
  <c r="I1029" i="11"/>
  <c r="H1029" i="11"/>
  <c r="G1029" i="11"/>
  <c r="F1029" i="11"/>
  <c r="E1029" i="11"/>
  <c r="D1029" i="11"/>
  <c r="C1029" i="11"/>
  <c r="B1029" i="11"/>
  <c r="A1029" i="11"/>
  <c r="M1028" i="11"/>
  <c r="L1028" i="11"/>
  <c r="K1028" i="11"/>
  <c r="J1028" i="11"/>
  <c r="I1028" i="11"/>
  <c r="H1028" i="11"/>
  <c r="G1028" i="11"/>
  <c r="F1028" i="11"/>
  <c r="E1028" i="11"/>
  <c r="D1028" i="11"/>
  <c r="C1028" i="11"/>
  <c r="B1028" i="11"/>
  <c r="A1028" i="11"/>
  <c r="M1027" i="11"/>
  <c r="L1027" i="11"/>
  <c r="K1027" i="11"/>
  <c r="J1027" i="11"/>
  <c r="I1027" i="11"/>
  <c r="H1027" i="11"/>
  <c r="G1027" i="11"/>
  <c r="F1027" i="11"/>
  <c r="E1027" i="11"/>
  <c r="D1027" i="11"/>
  <c r="C1027" i="11"/>
  <c r="B1027" i="11"/>
  <c r="A1027" i="11"/>
  <c r="M1026" i="11"/>
  <c r="L1026" i="11"/>
  <c r="K1026" i="11"/>
  <c r="J1026" i="11"/>
  <c r="I1026" i="11"/>
  <c r="H1026" i="11"/>
  <c r="G1026" i="11"/>
  <c r="F1026" i="11"/>
  <c r="E1026" i="11"/>
  <c r="D1026" i="11"/>
  <c r="C1026" i="11"/>
  <c r="B1026" i="11"/>
  <c r="A1026" i="11"/>
  <c r="M1025" i="11"/>
  <c r="L1025" i="11"/>
  <c r="K1025" i="11"/>
  <c r="J1025" i="11"/>
  <c r="I1025" i="11"/>
  <c r="H1025" i="11"/>
  <c r="G1025" i="11"/>
  <c r="F1025" i="11"/>
  <c r="E1025" i="11"/>
  <c r="D1025" i="11"/>
  <c r="C1025" i="11"/>
  <c r="B1025" i="11"/>
  <c r="A1025" i="11"/>
  <c r="M1024" i="11"/>
  <c r="L1024" i="11"/>
  <c r="K1024" i="11"/>
  <c r="J1024" i="11"/>
  <c r="I1024" i="11"/>
  <c r="H1024" i="11"/>
  <c r="G1024" i="11"/>
  <c r="F1024" i="11"/>
  <c r="E1024" i="11"/>
  <c r="D1024" i="11"/>
  <c r="C1024" i="11"/>
  <c r="B1024" i="11"/>
  <c r="A1024" i="11"/>
  <c r="M1023" i="11"/>
  <c r="L1023" i="11"/>
  <c r="K1023" i="11"/>
  <c r="J1023" i="11"/>
  <c r="I1023" i="11"/>
  <c r="H1023" i="11"/>
  <c r="G1023" i="11"/>
  <c r="F1023" i="11"/>
  <c r="E1023" i="11"/>
  <c r="D1023" i="11"/>
  <c r="C1023" i="11"/>
  <c r="B1023" i="11"/>
  <c r="A1023" i="11"/>
  <c r="M1022" i="11"/>
  <c r="L1022" i="11"/>
  <c r="K1022" i="11"/>
  <c r="J1022" i="11"/>
  <c r="I1022" i="11"/>
  <c r="H1022" i="11"/>
  <c r="G1022" i="11"/>
  <c r="F1022" i="11"/>
  <c r="E1022" i="11"/>
  <c r="D1022" i="11"/>
  <c r="C1022" i="11"/>
  <c r="B1022" i="11"/>
  <c r="A1022" i="11"/>
  <c r="M1021" i="11"/>
  <c r="L1021" i="11"/>
  <c r="K1021" i="11"/>
  <c r="J1021" i="11"/>
  <c r="I1021" i="11"/>
  <c r="H1021" i="11"/>
  <c r="G1021" i="11"/>
  <c r="F1021" i="11"/>
  <c r="E1021" i="11"/>
  <c r="D1021" i="11"/>
  <c r="C1021" i="11"/>
  <c r="B1021" i="11"/>
  <c r="A1021" i="11"/>
  <c r="M1020" i="11"/>
  <c r="L1020" i="11"/>
  <c r="K1020" i="11"/>
  <c r="J1020" i="11"/>
  <c r="I1020" i="11"/>
  <c r="H1020" i="11"/>
  <c r="G1020" i="11"/>
  <c r="F1020" i="11"/>
  <c r="E1020" i="11"/>
  <c r="D1020" i="11"/>
  <c r="C1020" i="11"/>
  <c r="B1020" i="11"/>
  <c r="A1020" i="11"/>
  <c r="M1019" i="11"/>
  <c r="L1019" i="11"/>
  <c r="K1019" i="11"/>
  <c r="J1019" i="11"/>
  <c r="I1019" i="11"/>
  <c r="H1019" i="11"/>
  <c r="G1019" i="11"/>
  <c r="F1019" i="11"/>
  <c r="E1019" i="11"/>
  <c r="D1019" i="11"/>
  <c r="C1019" i="11"/>
  <c r="B1019" i="11"/>
  <c r="A1019" i="11"/>
  <c r="M1018" i="11"/>
  <c r="L1018" i="11"/>
  <c r="K1018" i="11"/>
  <c r="J1018" i="11"/>
  <c r="I1018" i="11"/>
  <c r="H1018" i="11"/>
  <c r="G1018" i="11"/>
  <c r="F1018" i="11"/>
  <c r="E1018" i="11"/>
  <c r="D1018" i="11"/>
  <c r="C1018" i="11"/>
  <c r="B1018" i="11"/>
  <c r="A1018" i="11"/>
  <c r="M1017" i="11"/>
  <c r="L1017" i="11"/>
  <c r="K1017" i="11"/>
  <c r="J1017" i="11"/>
  <c r="I1017" i="11"/>
  <c r="H1017" i="11"/>
  <c r="G1017" i="11"/>
  <c r="F1017" i="11"/>
  <c r="E1017" i="11"/>
  <c r="D1017" i="11"/>
  <c r="C1017" i="11"/>
  <c r="B1017" i="11"/>
  <c r="A1017" i="11"/>
  <c r="M1016" i="11"/>
  <c r="L1016" i="11"/>
  <c r="K1016" i="11"/>
  <c r="J1016" i="11"/>
  <c r="I1016" i="11"/>
  <c r="H1016" i="11"/>
  <c r="G1016" i="11"/>
  <c r="F1016" i="11"/>
  <c r="E1016" i="11"/>
  <c r="D1016" i="11"/>
  <c r="C1016" i="11"/>
  <c r="B1016" i="11"/>
  <c r="A1016" i="11"/>
  <c r="M1015" i="11"/>
  <c r="L1015" i="11"/>
  <c r="K1015" i="11"/>
  <c r="J1015" i="11"/>
  <c r="I1015" i="11"/>
  <c r="H1015" i="11"/>
  <c r="G1015" i="11"/>
  <c r="F1015" i="11"/>
  <c r="E1015" i="11"/>
  <c r="D1015" i="11"/>
  <c r="C1015" i="11"/>
  <c r="B1015" i="11"/>
  <c r="A1015" i="11"/>
  <c r="M1014" i="11"/>
  <c r="L1014" i="11"/>
  <c r="K1014" i="11"/>
  <c r="J1014" i="11"/>
  <c r="I1014" i="11"/>
  <c r="H1014" i="11"/>
  <c r="G1014" i="11"/>
  <c r="F1014" i="11"/>
  <c r="E1014" i="11"/>
  <c r="D1014" i="11"/>
  <c r="C1014" i="11"/>
  <c r="B1014" i="11"/>
  <c r="A1014" i="11"/>
  <c r="M1013" i="11"/>
  <c r="L1013" i="11"/>
  <c r="K1013" i="11"/>
  <c r="J1013" i="11"/>
  <c r="I1013" i="11"/>
  <c r="H1013" i="11"/>
  <c r="G1013" i="11"/>
  <c r="F1013" i="11"/>
  <c r="E1013" i="11"/>
  <c r="D1013" i="11"/>
  <c r="C1013" i="11"/>
  <c r="B1013" i="11"/>
  <c r="A1013" i="11"/>
  <c r="M1012" i="11"/>
  <c r="L1012" i="11"/>
  <c r="K1012" i="11"/>
  <c r="J1012" i="11"/>
  <c r="I1012" i="11"/>
  <c r="H1012" i="11"/>
  <c r="G1012" i="11"/>
  <c r="F1012" i="11"/>
  <c r="E1012" i="11"/>
  <c r="D1012" i="11"/>
  <c r="C1012" i="11"/>
  <c r="B1012" i="11"/>
  <c r="A1012" i="11"/>
  <c r="M1011" i="11"/>
  <c r="L1011" i="11"/>
  <c r="K1011" i="11"/>
  <c r="J1011" i="11"/>
  <c r="I1011" i="11"/>
  <c r="H1011" i="11"/>
  <c r="G1011" i="11"/>
  <c r="F1011" i="11"/>
  <c r="E1011" i="11"/>
  <c r="D1011" i="11"/>
  <c r="C1011" i="11"/>
  <c r="B1011" i="11"/>
  <c r="A1011" i="11"/>
  <c r="M1010" i="11"/>
  <c r="L1010" i="11"/>
  <c r="K1010" i="11"/>
  <c r="J1010" i="11"/>
  <c r="I1010" i="11"/>
  <c r="H1010" i="11"/>
  <c r="G1010" i="11"/>
  <c r="F1010" i="11"/>
  <c r="E1010" i="11"/>
  <c r="D1010" i="11"/>
  <c r="C1010" i="11"/>
  <c r="B1010" i="11"/>
  <c r="A1010" i="11"/>
  <c r="M1009" i="11"/>
  <c r="L1009" i="11"/>
  <c r="K1009" i="11"/>
  <c r="J1009" i="11"/>
  <c r="I1009" i="11"/>
  <c r="H1009" i="11"/>
  <c r="G1009" i="11"/>
  <c r="F1009" i="11"/>
  <c r="E1009" i="11"/>
  <c r="D1009" i="11"/>
  <c r="C1009" i="11"/>
  <c r="B1009" i="11"/>
  <c r="A1009" i="11"/>
  <c r="M1008" i="11"/>
  <c r="L1008" i="11"/>
  <c r="K1008" i="11"/>
  <c r="J1008" i="11"/>
  <c r="I1008" i="11"/>
  <c r="H1008" i="11"/>
  <c r="G1008" i="11"/>
  <c r="F1008" i="11"/>
  <c r="E1008" i="11"/>
  <c r="D1008" i="11"/>
  <c r="C1008" i="11"/>
  <c r="B1008" i="11"/>
  <c r="A1008" i="11"/>
  <c r="M1007" i="11"/>
  <c r="L1007" i="11"/>
  <c r="K1007" i="11"/>
  <c r="J1007" i="11"/>
  <c r="I1007" i="11"/>
  <c r="H1007" i="11"/>
  <c r="G1007" i="11"/>
  <c r="F1007" i="11"/>
  <c r="E1007" i="11"/>
  <c r="D1007" i="11"/>
  <c r="C1007" i="11"/>
  <c r="B1007" i="11"/>
  <c r="A1007" i="11"/>
  <c r="M1006" i="11"/>
  <c r="L1006" i="11"/>
  <c r="K1006" i="11"/>
  <c r="J1006" i="11"/>
  <c r="I1006" i="11"/>
  <c r="H1006" i="11"/>
  <c r="G1006" i="11"/>
  <c r="F1006" i="11"/>
  <c r="E1006" i="11"/>
  <c r="D1006" i="11"/>
  <c r="C1006" i="11"/>
  <c r="B1006" i="11"/>
  <c r="A1006" i="11"/>
  <c r="M1005" i="11"/>
  <c r="L1005" i="11"/>
  <c r="K1005" i="11"/>
  <c r="J1005" i="11"/>
  <c r="I1005" i="11"/>
  <c r="H1005" i="11"/>
  <c r="G1005" i="11"/>
  <c r="F1005" i="11"/>
  <c r="E1005" i="11"/>
  <c r="D1005" i="11"/>
  <c r="C1005" i="11"/>
  <c r="B1005" i="11"/>
  <c r="A1005" i="11"/>
  <c r="F1004" i="11"/>
  <c r="E1004" i="11"/>
  <c r="D1004" i="11"/>
  <c r="C1004" i="11"/>
  <c r="B1004" i="11"/>
  <c r="A1004" i="11"/>
  <c r="M1003" i="11"/>
  <c r="L1003" i="11"/>
  <c r="K1003" i="11"/>
  <c r="J1003" i="11"/>
  <c r="I1003" i="11"/>
  <c r="H1003" i="11"/>
  <c r="G1003" i="11"/>
  <c r="F1003" i="11"/>
  <c r="E1003" i="11"/>
  <c r="D1003" i="11"/>
  <c r="C1003" i="11"/>
  <c r="B1003" i="11"/>
  <c r="A1003" i="11"/>
  <c r="M1002" i="11"/>
  <c r="L1002" i="11"/>
  <c r="K1002" i="11"/>
  <c r="J1002" i="11"/>
  <c r="I1002" i="11"/>
  <c r="H1002" i="11"/>
  <c r="G1002" i="11"/>
  <c r="F1002" i="11"/>
  <c r="E1002" i="11"/>
  <c r="D1002" i="11"/>
  <c r="C1002" i="11"/>
  <c r="B1002" i="11"/>
  <c r="A1002" i="11"/>
  <c r="M1001" i="11"/>
  <c r="L1001" i="11"/>
  <c r="K1001" i="11"/>
  <c r="J1001" i="11"/>
  <c r="I1001" i="11"/>
  <c r="H1001" i="11"/>
  <c r="G1001" i="11"/>
  <c r="F1001" i="11"/>
  <c r="E1001" i="11"/>
  <c r="D1001" i="11"/>
  <c r="C1001" i="11"/>
  <c r="B1001" i="11"/>
  <c r="A1001" i="11"/>
  <c r="M1000" i="11"/>
  <c r="L1000" i="11"/>
  <c r="K1000" i="11"/>
  <c r="J1000" i="11"/>
  <c r="I1000" i="11"/>
  <c r="H1000" i="11"/>
  <c r="G1000" i="11"/>
  <c r="F1000" i="11"/>
  <c r="E1000" i="11"/>
  <c r="D1000" i="11"/>
  <c r="C1000" i="11"/>
  <c r="B1000" i="11"/>
  <c r="A1000" i="11"/>
  <c r="M999" i="11"/>
  <c r="L999" i="11"/>
  <c r="K999" i="11"/>
  <c r="J999" i="11"/>
  <c r="I999" i="11"/>
  <c r="H999" i="11"/>
  <c r="G999" i="11"/>
  <c r="F999" i="11"/>
  <c r="E999" i="11"/>
  <c r="D999" i="11"/>
  <c r="C999" i="11"/>
  <c r="B999" i="11"/>
  <c r="A999" i="11"/>
  <c r="M998" i="11"/>
  <c r="L998" i="11"/>
  <c r="K998" i="11"/>
  <c r="J998" i="11"/>
  <c r="I998" i="11"/>
  <c r="H998" i="11"/>
  <c r="G998" i="11"/>
  <c r="F998" i="11"/>
  <c r="E998" i="11"/>
  <c r="D998" i="11"/>
  <c r="C998" i="11"/>
  <c r="B998" i="11"/>
  <c r="A998" i="11"/>
  <c r="M997" i="11"/>
  <c r="L997" i="11"/>
  <c r="K997" i="11"/>
  <c r="J997" i="11"/>
  <c r="I997" i="11"/>
  <c r="H997" i="11"/>
  <c r="G997" i="11"/>
  <c r="F997" i="11"/>
  <c r="E997" i="11"/>
  <c r="D997" i="11"/>
  <c r="C997" i="11"/>
  <c r="B997" i="11"/>
  <c r="A997" i="11"/>
  <c r="M996" i="11"/>
  <c r="L996" i="11"/>
  <c r="K996" i="11"/>
  <c r="J996" i="11"/>
  <c r="I996" i="11"/>
  <c r="H996" i="11"/>
  <c r="G996" i="11"/>
  <c r="F996" i="11"/>
  <c r="E996" i="11"/>
  <c r="D996" i="11"/>
  <c r="C996" i="11"/>
  <c r="B996" i="11"/>
  <c r="A996" i="11"/>
  <c r="M995" i="11"/>
  <c r="L995" i="11"/>
  <c r="K995" i="11"/>
  <c r="J995" i="11"/>
  <c r="I995" i="11"/>
  <c r="H995" i="11"/>
  <c r="G995" i="11"/>
  <c r="F995" i="11"/>
  <c r="E995" i="11"/>
  <c r="D995" i="11"/>
  <c r="C995" i="11"/>
  <c r="B995" i="11"/>
  <c r="A995" i="11"/>
  <c r="M994" i="11"/>
  <c r="L994" i="11"/>
  <c r="K994" i="11"/>
  <c r="J994" i="11"/>
  <c r="I994" i="11"/>
  <c r="H994" i="11"/>
  <c r="G994" i="11"/>
  <c r="F994" i="11"/>
  <c r="E994" i="11"/>
  <c r="D994" i="11"/>
  <c r="C994" i="11"/>
  <c r="B994" i="11"/>
  <c r="A994" i="11"/>
  <c r="M993" i="11"/>
  <c r="L993" i="11"/>
  <c r="K993" i="11"/>
  <c r="J993" i="11"/>
  <c r="I993" i="11"/>
  <c r="H993" i="11"/>
  <c r="G993" i="11"/>
  <c r="F993" i="11"/>
  <c r="E993" i="11"/>
  <c r="D993" i="11"/>
  <c r="C993" i="11"/>
  <c r="B993" i="11"/>
  <c r="A993" i="11"/>
  <c r="M992" i="11"/>
  <c r="L992" i="11"/>
  <c r="K992" i="11"/>
  <c r="J992" i="11"/>
  <c r="I992" i="11"/>
  <c r="H992" i="11"/>
  <c r="G992" i="11"/>
  <c r="F992" i="11"/>
  <c r="E992" i="11"/>
  <c r="D992" i="11"/>
  <c r="C992" i="11"/>
  <c r="B992" i="11"/>
  <c r="A992" i="11"/>
  <c r="M991" i="11"/>
  <c r="L991" i="11"/>
  <c r="K991" i="11"/>
  <c r="J991" i="11"/>
  <c r="I991" i="11"/>
  <c r="H991" i="11"/>
  <c r="G991" i="11"/>
  <c r="F991" i="11"/>
  <c r="E991" i="11"/>
  <c r="D991" i="11"/>
  <c r="C991" i="11"/>
  <c r="B991" i="11"/>
  <c r="A991" i="11"/>
  <c r="M990" i="11"/>
  <c r="L990" i="11"/>
  <c r="K990" i="11"/>
  <c r="J990" i="11"/>
  <c r="I990" i="11"/>
  <c r="H990" i="11"/>
  <c r="G990" i="11"/>
  <c r="F990" i="11"/>
  <c r="E990" i="11"/>
  <c r="D990" i="11"/>
  <c r="C990" i="11"/>
  <c r="B990" i="11"/>
  <c r="A990" i="11"/>
  <c r="M989" i="11"/>
  <c r="L989" i="11"/>
  <c r="K989" i="11"/>
  <c r="J989" i="11"/>
  <c r="I989" i="11"/>
  <c r="H989" i="11"/>
  <c r="G989" i="11"/>
  <c r="F989" i="11"/>
  <c r="E989" i="11"/>
  <c r="D989" i="11"/>
  <c r="C989" i="11"/>
  <c r="B989" i="11"/>
  <c r="A989" i="11"/>
  <c r="M988" i="11"/>
  <c r="L988" i="11"/>
  <c r="K988" i="11"/>
  <c r="J988" i="11"/>
  <c r="I988" i="11"/>
  <c r="H988" i="11"/>
  <c r="G988" i="11"/>
  <c r="F988" i="11"/>
  <c r="E988" i="11"/>
  <c r="D988" i="11"/>
  <c r="C988" i="11"/>
  <c r="B988" i="11"/>
  <c r="A988" i="11"/>
  <c r="M987" i="11"/>
  <c r="L987" i="11"/>
  <c r="K987" i="11"/>
  <c r="J987" i="11"/>
  <c r="I987" i="11"/>
  <c r="H987" i="11"/>
  <c r="G987" i="11"/>
  <c r="F987" i="11"/>
  <c r="E987" i="11"/>
  <c r="D987" i="11"/>
  <c r="C987" i="11"/>
  <c r="B987" i="11"/>
  <c r="A987" i="11"/>
  <c r="M986" i="11"/>
  <c r="L986" i="11"/>
  <c r="K986" i="11"/>
  <c r="J986" i="11"/>
  <c r="I986" i="11"/>
  <c r="H986" i="11"/>
  <c r="G986" i="11"/>
  <c r="F986" i="11"/>
  <c r="E986" i="11"/>
  <c r="D986" i="11"/>
  <c r="C986" i="11"/>
  <c r="B986" i="11"/>
  <c r="A986" i="11"/>
  <c r="M985" i="11"/>
  <c r="L985" i="11"/>
  <c r="K985" i="11"/>
  <c r="J985" i="11"/>
  <c r="I985" i="11"/>
  <c r="H985" i="11"/>
  <c r="G985" i="11"/>
  <c r="F985" i="11"/>
  <c r="E985" i="11"/>
  <c r="D985" i="11"/>
  <c r="C985" i="11"/>
  <c r="B985" i="11"/>
  <c r="A985" i="11"/>
  <c r="M984" i="11"/>
  <c r="L984" i="11"/>
  <c r="K984" i="11"/>
  <c r="J984" i="11"/>
  <c r="I984" i="11"/>
  <c r="H984" i="11"/>
  <c r="G984" i="11"/>
  <c r="F984" i="11"/>
  <c r="E984" i="11"/>
  <c r="D984" i="11"/>
  <c r="C984" i="11"/>
  <c r="B984" i="11"/>
  <c r="A984" i="11"/>
  <c r="M983" i="11"/>
  <c r="L983" i="11"/>
  <c r="K983" i="11"/>
  <c r="J983" i="11"/>
  <c r="I983" i="11"/>
  <c r="H983" i="11"/>
  <c r="G983" i="11"/>
  <c r="F983" i="11"/>
  <c r="E983" i="11"/>
  <c r="D983" i="11"/>
  <c r="C983" i="11"/>
  <c r="B983" i="11"/>
  <c r="A983" i="11"/>
  <c r="M982" i="11"/>
  <c r="L982" i="11"/>
  <c r="K982" i="11"/>
  <c r="J982" i="11"/>
  <c r="I982" i="11"/>
  <c r="H982" i="11"/>
  <c r="G982" i="11"/>
  <c r="F982" i="11"/>
  <c r="E982" i="11"/>
  <c r="D982" i="11"/>
  <c r="C982" i="11"/>
  <c r="B982" i="11"/>
  <c r="A982" i="11"/>
  <c r="M981" i="11"/>
  <c r="L981" i="11"/>
  <c r="K981" i="11"/>
  <c r="J981" i="11"/>
  <c r="I981" i="11"/>
  <c r="H981" i="11"/>
  <c r="G981" i="11"/>
  <c r="F981" i="11"/>
  <c r="E981" i="11"/>
  <c r="D981" i="11"/>
  <c r="C981" i="11"/>
  <c r="B981" i="11"/>
  <c r="A981" i="11"/>
  <c r="M980" i="11"/>
  <c r="L980" i="11"/>
  <c r="K980" i="11"/>
  <c r="J980" i="11"/>
  <c r="I980" i="11"/>
  <c r="H980" i="11"/>
  <c r="G980" i="11"/>
  <c r="F980" i="11"/>
  <c r="E980" i="11"/>
  <c r="D980" i="11"/>
  <c r="C980" i="11"/>
  <c r="B980" i="11"/>
  <c r="A980" i="11"/>
  <c r="M979" i="11"/>
  <c r="L979" i="11"/>
  <c r="K979" i="11"/>
  <c r="J979" i="11"/>
  <c r="I979" i="11"/>
  <c r="H979" i="11"/>
  <c r="G979" i="11"/>
  <c r="F979" i="11"/>
  <c r="E979" i="11"/>
  <c r="D979" i="11"/>
  <c r="C979" i="11"/>
  <c r="B979" i="11"/>
  <c r="A979" i="11"/>
  <c r="M978" i="11"/>
  <c r="L978" i="11"/>
  <c r="K978" i="11"/>
  <c r="J978" i="11"/>
  <c r="I978" i="11"/>
  <c r="H978" i="11"/>
  <c r="G978" i="11"/>
  <c r="F978" i="11"/>
  <c r="E978" i="11"/>
  <c r="D978" i="11"/>
  <c r="C978" i="11"/>
  <c r="B978" i="11"/>
  <c r="A978" i="11"/>
  <c r="M977" i="11"/>
  <c r="L977" i="11"/>
  <c r="K977" i="11"/>
  <c r="J977" i="11"/>
  <c r="I977" i="11"/>
  <c r="H977" i="11"/>
  <c r="G977" i="11"/>
  <c r="F977" i="11"/>
  <c r="E977" i="11"/>
  <c r="D977" i="11"/>
  <c r="C977" i="11"/>
  <c r="B977" i="11"/>
  <c r="A977" i="11"/>
  <c r="M976" i="11"/>
  <c r="L976" i="11"/>
  <c r="K976" i="11"/>
  <c r="J976" i="11"/>
  <c r="I976" i="11"/>
  <c r="H976" i="11"/>
  <c r="G976" i="11"/>
  <c r="F976" i="11"/>
  <c r="E976" i="11"/>
  <c r="D976" i="11"/>
  <c r="C976" i="11"/>
  <c r="B976" i="11"/>
  <c r="A976" i="11"/>
  <c r="M975" i="11"/>
  <c r="L975" i="11"/>
  <c r="K975" i="11"/>
  <c r="J975" i="11"/>
  <c r="I975" i="11"/>
  <c r="H975" i="11"/>
  <c r="G975" i="11"/>
  <c r="F975" i="11"/>
  <c r="E975" i="11"/>
  <c r="D975" i="11"/>
  <c r="C975" i="11"/>
  <c r="B975" i="11"/>
  <c r="A975" i="11"/>
  <c r="M974" i="11"/>
  <c r="L974" i="11"/>
  <c r="K974" i="11"/>
  <c r="J974" i="11"/>
  <c r="I974" i="11"/>
  <c r="H974" i="11"/>
  <c r="G974" i="11"/>
  <c r="F974" i="11"/>
  <c r="E974" i="11"/>
  <c r="D974" i="11"/>
  <c r="C974" i="11"/>
  <c r="B974" i="11"/>
  <c r="A974" i="11"/>
  <c r="M973" i="11"/>
  <c r="L973" i="11"/>
  <c r="K973" i="11"/>
  <c r="J973" i="11"/>
  <c r="I973" i="11"/>
  <c r="H973" i="11"/>
  <c r="G973" i="11"/>
  <c r="F973" i="11"/>
  <c r="E973" i="11"/>
  <c r="D973" i="11"/>
  <c r="C973" i="11"/>
  <c r="B973" i="11"/>
  <c r="A973" i="11"/>
  <c r="M972" i="11"/>
  <c r="L972" i="11"/>
  <c r="K972" i="11"/>
  <c r="J972" i="11"/>
  <c r="I972" i="11"/>
  <c r="H972" i="11"/>
  <c r="G972" i="11"/>
  <c r="F972" i="11"/>
  <c r="E972" i="11"/>
  <c r="D972" i="11"/>
  <c r="C972" i="11"/>
  <c r="B972" i="11"/>
  <c r="A972" i="11"/>
  <c r="M971" i="11"/>
  <c r="L971" i="11"/>
  <c r="K971" i="11"/>
  <c r="J971" i="11"/>
  <c r="I971" i="11"/>
  <c r="H971" i="11"/>
  <c r="G971" i="11"/>
  <c r="F971" i="11"/>
  <c r="E971" i="11"/>
  <c r="D971" i="11"/>
  <c r="C971" i="11"/>
  <c r="B971" i="11"/>
  <c r="A971" i="11"/>
  <c r="M970" i="11"/>
  <c r="L970" i="11"/>
  <c r="K970" i="11"/>
  <c r="J970" i="11"/>
  <c r="I970" i="11"/>
  <c r="H970" i="11"/>
  <c r="G970" i="11"/>
  <c r="F970" i="11"/>
  <c r="E970" i="11"/>
  <c r="D970" i="11"/>
  <c r="C970" i="11"/>
  <c r="B970" i="11"/>
  <c r="A970" i="11"/>
  <c r="M969" i="11"/>
  <c r="L969" i="11"/>
  <c r="K969" i="11"/>
  <c r="J969" i="11"/>
  <c r="I969" i="11"/>
  <c r="H969" i="11"/>
  <c r="G969" i="11"/>
  <c r="F969" i="11"/>
  <c r="E969" i="11"/>
  <c r="D969" i="11"/>
  <c r="C969" i="11"/>
  <c r="B969" i="11"/>
  <c r="A969" i="11"/>
  <c r="M968" i="11"/>
  <c r="L968" i="11"/>
  <c r="K968" i="11"/>
  <c r="J968" i="11"/>
  <c r="I968" i="11"/>
  <c r="H968" i="11"/>
  <c r="G968" i="11"/>
  <c r="F968" i="11"/>
  <c r="E968" i="11"/>
  <c r="D968" i="11"/>
  <c r="C968" i="11"/>
  <c r="B968" i="11"/>
  <c r="A968" i="11"/>
  <c r="M967" i="11"/>
  <c r="L967" i="11"/>
  <c r="K967" i="11"/>
  <c r="J967" i="11"/>
  <c r="I967" i="11"/>
  <c r="H967" i="11"/>
  <c r="G967" i="11"/>
  <c r="F967" i="11"/>
  <c r="E967" i="11"/>
  <c r="D967" i="11"/>
  <c r="C967" i="11"/>
  <c r="B967" i="11"/>
  <c r="A967" i="11"/>
  <c r="M966" i="11"/>
  <c r="L966" i="11"/>
  <c r="K966" i="11"/>
  <c r="J966" i="11"/>
  <c r="I966" i="11"/>
  <c r="H966" i="11"/>
  <c r="G966" i="11"/>
  <c r="F966" i="11"/>
  <c r="E966" i="11"/>
  <c r="D966" i="11"/>
  <c r="C966" i="11"/>
  <c r="B966" i="11"/>
  <c r="A966" i="11"/>
  <c r="M965" i="11"/>
  <c r="L965" i="11"/>
  <c r="K965" i="11"/>
  <c r="J965" i="11"/>
  <c r="I965" i="11"/>
  <c r="H965" i="11"/>
  <c r="G965" i="11"/>
  <c r="F965" i="11"/>
  <c r="E965" i="11"/>
  <c r="D965" i="11"/>
  <c r="C965" i="11"/>
  <c r="B965" i="11"/>
  <c r="A965" i="11"/>
  <c r="M964" i="11"/>
  <c r="L964" i="11"/>
  <c r="K964" i="11"/>
  <c r="J964" i="11"/>
  <c r="I964" i="11"/>
  <c r="H964" i="11"/>
  <c r="G964" i="11"/>
  <c r="F964" i="11"/>
  <c r="E964" i="11"/>
  <c r="D964" i="11"/>
  <c r="C964" i="11"/>
  <c r="B964" i="11"/>
  <c r="A964" i="11"/>
  <c r="M963" i="11"/>
  <c r="L963" i="11"/>
  <c r="K963" i="11"/>
  <c r="J963" i="11"/>
  <c r="I963" i="11"/>
  <c r="H963" i="11"/>
  <c r="G963" i="11"/>
  <c r="F963" i="11"/>
  <c r="E963" i="11"/>
  <c r="D963" i="11"/>
  <c r="C963" i="11"/>
  <c r="B963" i="11"/>
  <c r="A963" i="11"/>
  <c r="M962" i="11"/>
  <c r="L962" i="11"/>
  <c r="K962" i="11"/>
  <c r="J962" i="11"/>
  <c r="I962" i="11"/>
  <c r="H962" i="11"/>
  <c r="G962" i="11"/>
  <c r="F962" i="11"/>
  <c r="E962" i="11"/>
  <c r="D962" i="11"/>
  <c r="C962" i="11"/>
  <c r="B962" i="11"/>
  <c r="A962" i="11"/>
  <c r="M961" i="11"/>
  <c r="L961" i="11"/>
  <c r="K961" i="11"/>
  <c r="J961" i="11"/>
  <c r="I961" i="11"/>
  <c r="H961" i="11"/>
  <c r="G961" i="11"/>
  <c r="F961" i="11"/>
  <c r="E961" i="11"/>
  <c r="D961" i="11"/>
  <c r="C961" i="11"/>
  <c r="B961" i="11"/>
  <c r="A961" i="11"/>
  <c r="M960" i="11"/>
  <c r="L960" i="11"/>
  <c r="K960" i="11"/>
  <c r="J960" i="11"/>
  <c r="I960" i="11"/>
  <c r="H960" i="11"/>
  <c r="G960" i="11"/>
  <c r="F960" i="11"/>
  <c r="E960" i="11"/>
  <c r="D960" i="11"/>
  <c r="C960" i="11"/>
  <c r="B960" i="11"/>
  <c r="A960" i="11"/>
  <c r="M959" i="11"/>
  <c r="L959" i="11"/>
  <c r="K959" i="11"/>
  <c r="J959" i="11"/>
  <c r="I959" i="11"/>
  <c r="H959" i="11"/>
  <c r="G959" i="11"/>
  <c r="F959" i="11"/>
  <c r="E959" i="11"/>
  <c r="D959" i="11"/>
  <c r="C959" i="11"/>
  <c r="B959" i="11"/>
  <c r="A959" i="11"/>
  <c r="M958" i="11"/>
  <c r="L958" i="11"/>
  <c r="K958" i="11"/>
  <c r="J958" i="11"/>
  <c r="I958" i="11"/>
  <c r="H958" i="11"/>
  <c r="G958" i="11"/>
  <c r="F958" i="11"/>
  <c r="E958" i="11"/>
  <c r="D958" i="11"/>
  <c r="C958" i="11"/>
  <c r="B958" i="11"/>
  <c r="A958" i="11"/>
  <c r="M957" i="11"/>
  <c r="L957" i="11"/>
  <c r="K957" i="11"/>
  <c r="J957" i="11"/>
  <c r="I957" i="11"/>
  <c r="H957" i="11"/>
  <c r="G957" i="11"/>
  <c r="F957" i="11"/>
  <c r="E957" i="11"/>
  <c r="D957" i="11"/>
  <c r="C957" i="11"/>
  <c r="B957" i="11"/>
  <c r="A957" i="11"/>
  <c r="M956" i="11"/>
  <c r="L956" i="11"/>
  <c r="K956" i="11"/>
  <c r="J956" i="11"/>
  <c r="I956" i="11"/>
  <c r="H956" i="11"/>
  <c r="G956" i="11"/>
  <c r="F956" i="11"/>
  <c r="E956" i="11"/>
  <c r="D956" i="11"/>
  <c r="C956" i="11"/>
  <c r="B956" i="11"/>
  <c r="A956" i="11"/>
  <c r="M955" i="11"/>
  <c r="L955" i="11"/>
  <c r="K955" i="11"/>
  <c r="J955" i="11"/>
  <c r="I955" i="11"/>
  <c r="H955" i="11"/>
  <c r="G955" i="11"/>
  <c r="F955" i="11"/>
  <c r="E955" i="11"/>
  <c r="D955" i="11"/>
  <c r="C955" i="11"/>
  <c r="B955" i="11"/>
  <c r="A955" i="11"/>
  <c r="M954" i="11"/>
  <c r="L954" i="11"/>
  <c r="K954" i="11"/>
  <c r="J954" i="11"/>
  <c r="I954" i="11"/>
  <c r="H954" i="11"/>
  <c r="G954" i="11"/>
  <c r="F954" i="11"/>
  <c r="E954" i="11"/>
  <c r="D954" i="11"/>
  <c r="C954" i="11"/>
  <c r="B954" i="11"/>
  <c r="A954" i="11"/>
  <c r="M953" i="11"/>
  <c r="L953" i="11"/>
  <c r="K953" i="11"/>
  <c r="J953" i="11"/>
  <c r="I953" i="11"/>
  <c r="H953" i="11"/>
  <c r="G953" i="11"/>
  <c r="F953" i="11"/>
  <c r="E953" i="11"/>
  <c r="D953" i="11"/>
  <c r="C953" i="11"/>
  <c r="B953" i="11"/>
  <c r="A953" i="11"/>
  <c r="M952" i="11"/>
  <c r="L952" i="11"/>
  <c r="K952" i="11"/>
  <c r="J952" i="11"/>
  <c r="I952" i="11"/>
  <c r="H952" i="11"/>
  <c r="G952" i="11"/>
  <c r="F952" i="11"/>
  <c r="E952" i="11"/>
  <c r="D952" i="11"/>
  <c r="C952" i="11"/>
  <c r="B952" i="11"/>
  <c r="A952" i="11"/>
  <c r="M951" i="11"/>
  <c r="L951" i="11"/>
  <c r="K951" i="11"/>
  <c r="J951" i="11"/>
  <c r="I951" i="11"/>
  <c r="H951" i="11"/>
  <c r="G951" i="11"/>
  <c r="F951" i="11"/>
  <c r="E951" i="11"/>
  <c r="D951" i="11"/>
  <c r="C951" i="11"/>
  <c r="B951" i="11"/>
  <c r="A951" i="11"/>
  <c r="M950" i="11"/>
  <c r="L950" i="11"/>
  <c r="K950" i="11"/>
  <c r="J950" i="11"/>
  <c r="I950" i="11"/>
  <c r="H950" i="11"/>
  <c r="G950" i="11"/>
  <c r="F950" i="11"/>
  <c r="E950" i="11"/>
  <c r="D950" i="11"/>
  <c r="C950" i="11"/>
  <c r="B950" i="11"/>
  <c r="A950" i="11"/>
  <c r="M949" i="11"/>
  <c r="L949" i="11"/>
  <c r="K949" i="11"/>
  <c r="J949" i="11"/>
  <c r="I949" i="11"/>
  <c r="H949" i="11"/>
  <c r="G949" i="11"/>
  <c r="F949" i="11"/>
  <c r="E949" i="11"/>
  <c r="D949" i="11"/>
  <c r="C949" i="11"/>
  <c r="B949" i="11"/>
  <c r="A949" i="11"/>
  <c r="M948" i="11"/>
  <c r="L948" i="11"/>
  <c r="K948" i="11"/>
  <c r="J948" i="11"/>
  <c r="I948" i="11"/>
  <c r="H948" i="11"/>
  <c r="G948" i="11"/>
  <c r="F948" i="11"/>
  <c r="E948" i="11"/>
  <c r="D948" i="11"/>
  <c r="C948" i="11"/>
  <c r="B948" i="11"/>
  <c r="A948" i="11"/>
  <c r="M947" i="11"/>
  <c r="L947" i="11"/>
  <c r="K947" i="11"/>
  <c r="J947" i="11"/>
  <c r="I947" i="11"/>
  <c r="H947" i="11"/>
  <c r="G947" i="11"/>
  <c r="F947" i="11"/>
  <c r="E947" i="11"/>
  <c r="D947" i="11"/>
  <c r="C947" i="11"/>
  <c r="B947" i="11"/>
  <c r="A947" i="11"/>
  <c r="M946" i="11"/>
  <c r="L946" i="11"/>
  <c r="K946" i="11"/>
  <c r="J946" i="11"/>
  <c r="I946" i="11"/>
  <c r="H946" i="11"/>
  <c r="G946" i="11"/>
  <c r="F946" i="11"/>
  <c r="E946" i="11"/>
  <c r="D946" i="11"/>
  <c r="C946" i="11"/>
  <c r="B946" i="11"/>
  <c r="A946" i="11"/>
  <c r="M945" i="11"/>
  <c r="L945" i="11"/>
  <c r="K945" i="11"/>
  <c r="J945" i="11"/>
  <c r="I945" i="11"/>
  <c r="H945" i="11"/>
  <c r="G945" i="11"/>
  <c r="F945" i="11"/>
  <c r="E945" i="11"/>
  <c r="D945" i="11"/>
  <c r="C945" i="11"/>
  <c r="B945" i="11"/>
  <c r="A945" i="11"/>
  <c r="M944" i="11"/>
  <c r="L944" i="11"/>
  <c r="K944" i="11"/>
  <c r="J944" i="11"/>
  <c r="I944" i="11"/>
  <c r="H944" i="11"/>
  <c r="G944" i="11"/>
  <c r="F944" i="11"/>
  <c r="E944" i="11"/>
  <c r="D944" i="11"/>
  <c r="C944" i="11"/>
  <c r="B944" i="11"/>
  <c r="A944" i="11"/>
  <c r="M943" i="11"/>
  <c r="L943" i="11"/>
  <c r="K943" i="11"/>
  <c r="J943" i="11"/>
  <c r="I943" i="11"/>
  <c r="H943" i="11"/>
  <c r="G943" i="11"/>
  <c r="F943" i="11"/>
  <c r="E943" i="11"/>
  <c r="D943" i="11"/>
  <c r="C943" i="11"/>
  <c r="B943" i="11"/>
  <c r="A943" i="11"/>
  <c r="M942" i="11"/>
  <c r="L942" i="11"/>
  <c r="K942" i="11"/>
  <c r="J942" i="11"/>
  <c r="I942" i="11"/>
  <c r="H942" i="11"/>
  <c r="G942" i="11"/>
  <c r="F942" i="11"/>
  <c r="E942" i="11"/>
  <c r="D942" i="11"/>
  <c r="C942" i="11"/>
  <c r="B942" i="11"/>
  <c r="A942" i="11"/>
  <c r="M941" i="11"/>
  <c r="L941" i="11"/>
  <c r="K941" i="11"/>
  <c r="J941" i="11"/>
  <c r="I941" i="11"/>
  <c r="H941" i="11"/>
  <c r="G941" i="11"/>
  <c r="F941" i="11"/>
  <c r="E941" i="11"/>
  <c r="D941" i="11"/>
  <c r="C941" i="11"/>
  <c r="B941" i="11"/>
  <c r="A941" i="11"/>
  <c r="M940" i="11"/>
  <c r="L940" i="11"/>
  <c r="K940" i="11"/>
  <c r="J940" i="11"/>
  <c r="I940" i="11"/>
  <c r="H940" i="11"/>
  <c r="G940" i="11"/>
  <c r="F940" i="11"/>
  <c r="E940" i="11"/>
  <c r="D940" i="11"/>
  <c r="C940" i="11"/>
  <c r="B940" i="11"/>
  <c r="A940" i="11"/>
  <c r="M939" i="11"/>
  <c r="L939" i="11"/>
  <c r="K939" i="11"/>
  <c r="J939" i="11"/>
  <c r="I939" i="11"/>
  <c r="H939" i="11"/>
  <c r="G939" i="11"/>
  <c r="F939" i="11"/>
  <c r="E939" i="11"/>
  <c r="D939" i="11"/>
  <c r="C939" i="11"/>
  <c r="B939" i="11"/>
  <c r="A939" i="11"/>
  <c r="M938" i="11"/>
  <c r="L938" i="11"/>
  <c r="K938" i="11"/>
  <c r="J938" i="11"/>
  <c r="I938" i="11"/>
  <c r="H938" i="11"/>
  <c r="G938" i="11"/>
  <c r="F938" i="11"/>
  <c r="E938" i="11"/>
  <c r="D938" i="11"/>
  <c r="C938" i="11"/>
  <c r="B938" i="11"/>
  <c r="A938" i="11"/>
  <c r="M937" i="11"/>
  <c r="L937" i="11"/>
  <c r="K937" i="11"/>
  <c r="J937" i="11"/>
  <c r="I937" i="11"/>
  <c r="H937" i="11"/>
  <c r="G937" i="11"/>
  <c r="F937" i="11"/>
  <c r="E937" i="11"/>
  <c r="D937" i="11"/>
  <c r="C937" i="11"/>
  <c r="B937" i="11"/>
  <c r="A937" i="11"/>
  <c r="M936" i="11"/>
  <c r="L936" i="11"/>
  <c r="K936" i="11"/>
  <c r="J936" i="11"/>
  <c r="I936" i="11"/>
  <c r="H936" i="11"/>
  <c r="G936" i="11"/>
  <c r="F936" i="11"/>
  <c r="E936" i="11"/>
  <c r="D936" i="11"/>
  <c r="C936" i="11"/>
  <c r="B936" i="11"/>
  <c r="A936" i="11"/>
  <c r="M935" i="11"/>
  <c r="L935" i="11"/>
  <c r="K935" i="11"/>
  <c r="J935" i="11"/>
  <c r="I935" i="11"/>
  <c r="H935" i="11"/>
  <c r="G935" i="11"/>
  <c r="F935" i="11"/>
  <c r="E935" i="11"/>
  <c r="D935" i="11"/>
  <c r="C935" i="11"/>
  <c r="B935" i="11"/>
  <c r="A935" i="11"/>
  <c r="M934" i="11"/>
  <c r="L934" i="11"/>
  <c r="K934" i="11"/>
  <c r="J934" i="11"/>
  <c r="I934" i="11"/>
  <c r="H934" i="11"/>
  <c r="G934" i="11"/>
  <c r="F934" i="11"/>
  <c r="E934" i="11"/>
  <c r="D934" i="11"/>
  <c r="C934" i="11"/>
  <c r="B934" i="11"/>
  <c r="A934" i="11"/>
  <c r="M933" i="11"/>
  <c r="L933" i="11"/>
  <c r="K933" i="11"/>
  <c r="J933" i="11"/>
  <c r="I933" i="11"/>
  <c r="H933" i="11"/>
  <c r="G933" i="11"/>
  <c r="F933" i="11"/>
  <c r="E933" i="11"/>
  <c r="D933" i="11"/>
  <c r="C933" i="11"/>
  <c r="B933" i="11"/>
  <c r="A933" i="11"/>
  <c r="M932" i="11"/>
  <c r="L932" i="11"/>
  <c r="K932" i="11"/>
  <c r="J932" i="11"/>
  <c r="I932" i="11"/>
  <c r="H932" i="11"/>
  <c r="G932" i="11"/>
  <c r="F932" i="11"/>
  <c r="E932" i="11"/>
  <c r="D932" i="11"/>
  <c r="C932" i="11"/>
  <c r="B932" i="11"/>
  <c r="A932" i="11"/>
  <c r="M931" i="11"/>
  <c r="L931" i="11"/>
  <c r="K931" i="11"/>
  <c r="J931" i="11"/>
  <c r="I931" i="11"/>
  <c r="H931" i="11"/>
  <c r="G931" i="11"/>
  <c r="F931" i="11"/>
  <c r="E931" i="11"/>
  <c r="D931" i="11"/>
  <c r="C931" i="11"/>
  <c r="B931" i="11"/>
  <c r="A931" i="11"/>
  <c r="M930" i="11"/>
  <c r="L930" i="11"/>
  <c r="K930" i="11"/>
  <c r="J930" i="11"/>
  <c r="I930" i="11"/>
  <c r="H930" i="11"/>
  <c r="G930" i="11"/>
  <c r="F930" i="11"/>
  <c r="E930" i="11"/>
  <c r="D930" i="11"/>
  <c r="C930" i="11"/>
  <c r="B930" i="11"/>
  <c r="A930" i="11"/>
  <c r="M929" i="11"/>
  <c r="L929" i="11"/>
  <c r="K929" i="11"/>
  <c r="J929" i="11"/>
  <c r="I929" i="11"/>
  <c r="H929" i="11"/>
  <c r="G929" i="11"/>
  <c r="F929" i="11"/>
  <c r="E929" i="11"/>
  <c r="D929" i="11"/>
  <c r="C929" i="11"/>
  <c r="B929" i="11"/>
  <c r="A929" i="11"/>
  <c r="M928" i="11"/>
  <c r="L928" i="11"/>
  <c r="K928" i="11"/>
  <c r="J928" i="11"/>
  <c r="I928" i="11"/>
  <c r="H928" i="11"/>
  <c r="G928" i="11"/>
  <c r="F928" i="11"/>
  <c r="E928" i="11"/>
  <c r="D928" i="11"/>
  <c r="C928" i="11"/>
  <c r="B928" i="11"/>
  <c r="A928" i="11"/>
  <c r="M927" i="11"/>
  <c r="L927" i="11"/>
  <c r="K927" i="11"/>
  <c r="J927" i="11"/>
  <c r="I927" i="11"/>
  <c r="H927" i="11"/>
  <c r="G927" i="11"/>
  <c r="F927" i="11"/>
  <c r="E927" i="11"/>
  <c r="D927" i="11"/>
  <c r="C927" i="11"/>
  <c r="B927" i="11"/>
  <c r="A927" i="11"/>
  <c r="M926" i="11"/>
  <c r="L926" i="11"/>
  <c r="K926" i="11"/>
  <c r="J926" i="11"/>
  <c r="I926" i="11"/>
  <c r="H926" i="11"/>
  <c r="G926" i="11"/>
  <c r="F926" i="11"/>
  <c r="E926" i="11"/>
  <c r="D926" i="11"/>
  <c r="C926" i="11"/>
  <c r="B926" i="11"/>
  <c r="A926" i="11"/>
  <c r="M925" i="11"/>
  <c r="L925" i="11"/>
  <c r="K925" i="11"/>
  <c r="J925" i="11"/>
  <c r="I925" i="11"/>
  <c r="H925" i="11"/>
  <c r="G925" i="11"/>
  <c r="F925" i="11"/>
  <c r="E925" i="11"/>
  <c r="D925" i="11"/>
  <c r="C925" i="11"/>
  <c r="B925" i="11"/>
  <c r="A925" i="11"/>
  <c r="M924" i="11"/>
  <c r="L924" i="11"/>
  <c r="K924" i="11"/>
  <c r="J924" i="11"/>
  <c r="I924" i="11"/>
  <c r="H924" i="11"/>
  <c r="G924" i="11"/>
  <c r="F924" i="11"/>
  <c r="E924" i="11"/>
  <c r="D924" i="11"/>
  <c r="C924" i="11"/>
  <c r="B924" i="11"/>
  <c r="A924" i="11"/>
  <c r="M923" i="11"/>
  <c r="L923" i="11"/>
  <c r="K923" i="11"/>
  <c r="J923" i="11"/>
  <c r="I923" i="11"/>
  <c r="H923" i="11"/>
  <c r="G923" i="11"/>
  <c r="F923" i="11"/>
  <c r="E923" i="11"/>
  <c r="D923" i="11"/>
  <c r="C923" i="11"/>
  <c r="B923" i="11"/>
  <c r="A923" i="11"/>
  <c r="F922" i="11"/>
  <c r="E922" i="11"/>
  <c r="D922" i="11"/>
  <c r="C922" i="11"/>
  <c r="B922" i="11"/>
  <c r="A922" i="11"/>
  <c r="M921" i="11"/>
  <c r="L921" i="11"/>
  <c r="K921" i="11"/>
  <c r="J921" i="11"/>
  <c r="I921" i="11"/>
  <c r="H921" i="11"/>
  <c r="G921" i="11"/>
  <c r="F921" i="11"/>
  <c r="E921" i="11"/>
  <c r="D921" i="11"/>
  <c r="C921" i="11"/>
  <c r="B921" i="11"/>
  <c r="A921" i="11"/>
  <c r="M920" i="11"/>
  <c r="L920" i="11"/>
  <c r="K920" i="11"/>
  <c r="J920" i="11"/>
  <c r="I920" i="11"/>
  <c r="H920" i="11"/>
  <c r="G920" i="11"/>
  <c r="F920" i="11"/>
  <c r="E920" i="11"/>
  <c r="D920" i="11"/>
  <c r="C920" i="11"/>
  <c r="B920" i="11"/>
  <c r="A920" i="11"/>
  <c r="M919" i="11"/>
  <c r="L919" i="11"/>
  <c r="K919" i="11"/>
  <c r="J919" i="11"/>
  <c r="I919" i="11"/>
  <c r="H919" i="11"/>
  <c r="G919" i="11"/>
  <c r="F919" i="11"/>
  <c r="E919" i="11"/>
  <c r="D919" i="11"/>
  <c r="C919" i="11"/>
  <c r="B919" i="11"/>
  <c r="A919" i="11"/>
  <c r="M918" i="11"/>
  <c r="L918" i="11"/>
  <c r="K918" i="11"/>
  <c r="J918" i="11"/>
  <c r="I918" i="11"/>
  <c r="H918" i="11"/>
  <c r="G918" i="11"/>
  <c r="F918" i="11"/>
  <c r="E918" i="11"/>
  <c r="D918" i="11"/>
  <c r="C918" i="11"/>
  <c r="B918" i="11"/>
  <c r="A918" i="11"/>
  <c r="M917" i="11"/>
  <c r="L917" i="11"/>
  <c r="K917" i="11"/>
  <c r="J917" i="11"/>
  <c r="I917" i="11"/>
  <c r="H917" i="11"/>
  <c r="G917" i="11"/>
  <c r="F917" i="11"/>
  <c r="E917" i="11"/>
  <c r="D917" i="11"/>
  <c r="C917" i="11"/>
  <c r="B917" i="11"/>
  <c r="A917" i="11"/>
  <c r="M916" i="11"/>
  <c r="L916" i="11"/>
  <c r="K916" i="11"/>
  <c r="J916" i="11"/>
  <c r="I916" i="11"/>
  <c r="H916" i="11"/>
  <c r="G916" i="11"/>
  <c r="F916" i="11"/>
  <c r="E916" i="11"/>
  <c r="D916" i="11"/>
  <c r="C916" i="11"/>
  <c r="B916" i="11"/>
  <c r="A916" i="11"/>
  <c r="M915" i="11"/>
  <c r="L915" i="11"/>
  <c r="K915" i="11"/>
  <c r="J915" i="11"/>
  <c r="I915" i="11"/>
  <c r="H915" i="11"/>
  <c r="G915" i="11"/>
  <c r="F915" i="11"/>
  <c r="E915" i="11"/>
  <c r="D915" i="11"/>
  <c r="C915" i="11"/>
  <c r="B915" i="11"/>
  <c r="A915" i="11"/>
  <c r="M914" i="11"/>
  <c r="L914" i="11"/>
  <c r="K914" i="11"/>
  <c r="J914" i="11"/>
  <c r="I914" i="11"/>
  <c r="H914" i="11"/>
  <c r="G914" i="11"/>
  <c r="F914" i="11"/>
  <c r="E914" i="11"/>
  <c r="D914" i="11"/>
  <c r="C914" i="11"/>
  <c r="B914" i="11"/>
  <c r="A914" i="11"/>
  <c r="M913" i="11"/>
  <c r="L913" i="11"/>
  <c r="K913" i="11"/>
  <c r="J913" i="11"/>
  <c r="I913" i="11"/>
  <c r="H913" i="11"/>
  <c r="G913" i="11"/>
  <c r="F913" i="11"/>
  <c r="E913" i="11"/>
  <c r="D913" i="11"/>
  <c r="C913" i="11"/>
  <c r="B913" i="11"/>
  <c r="A913" i="11"/>
  <c r="M912" i="11"/>
  <c r="L912" i="11"/>
  <c r="K912" i="11"/>
  <c r="J912" i="11"/>
  <c r="I912" i="11"/>
  <c r="H912" i="11"/>
  <c r="G912" i="11"/>
  <c r="F912" i="11"/>
  <c r="E912" i="11"/>
  <c r="D912" i="11"/>
  <c r="C912" i="11"/>
  <c r="B912" i="11"/>
  <c r="A912" i="11"/>
  <c r="M911" i="11"/>
  <c r="L911" i="11"/>
  <c r="K911" i="11"/>
  <c r="J911" i="11"/>
  <c r="I911" i="11"/>
  <c r="H911" i="11"/>
  <c r="G911" i="11"/>
  <c r="F911" i="11"/>
  <c r="E911" i="11"/>
  <c r="D911" i="11"/>
  <c r="C911" i="11"/>
  <c r="B911" i="11"/>
  <c r="A911" i="11"/>
  <c r="M910" i="11"/>
  <c r="L910" i="11"/>
  <c r="K910" i="11"/>
  <c r="J910" i="11"/>
  <c r="I910" i="11"/>
  <c r="H910" i="11"/>
  <c r="G910" i="11"/>
  <c r="F910" i="11"/>
  <c r="E910" i="11"/>
  <c r="D910" i="11"/>
  <c r="C910" i="11"/>
  <c r="B910" i="11"/>
  <c r="A910" i="11"/>
  <c r="M909" i="11"/>
  <c r="L909" i="11"/>
  <c r="K909" i="11"/>
  <c r="J909" i="11"/>
  <c r="I909" i="11"/>
  <c r="H909" i="11"/>
  <c r="G909" i="11"/>
  <c r="F909" i="11"/>
  <c r="E909" i="11"/>
  <c r="D909" i="11"/>
  <c r="C909" i="11"/>
  <c r="B909" i="11"/>
  <c r="A909" i="11"/>
  <c r="M908" i="11"/>
  <c r="L908" i="11"/>
  <c r="K908" i="11"/>
  <c r="J908" i="11"/>
  <c r="I908" i="11"/>
  <c r="H908" i="11"/>
  <c r="G908" i="11"/>
  <c r="F908" i="11"/>
  <c r="E908" i="11"/>
  <c r="D908" i="11"/>
  <c r="C908" i="11"/>
  <c r="B908" i="11"/>
  <c r="A908" i="11"/>
  <c r="M907" i="11"/>
  <c r="L907" i="11"/>
  <c r="K907" i="11"/>
  <c r="J907" i="11"/>
  <c r="I907" i="11"/>
  <c r="H907" i="11"/>
  <c r="G907" i="11"/>
  <c r="F907" i="11"/>
  <c r="E907" i="11"/>
  <c r="D907" i="11"/>
  <c r="C907" i="11"/>
  <c r="B907" i="11"/>
  <c r="A907" i="11"/>
  <c r="M906" i="11"/>
  <c r="L906" i="11"/>
  <c r="K906" i="11"/>
  <c r="J906" i="11"/>
  <c r="I906" i="11"/>
  <c r="H906" i="11"/>
  <c r="G906" i="11"/>
  <c r="F906" i="11"/>
  <c r="E906" i="11"/>
  <c r="D906" i="11"/>
  <c r="C906" i="11"/>
  <c r="B906" i="11"/>
  <c r="A906" i="11"/>
  <c r="M905" i="11"/>
  <c r="L905" i="11"/>
  <c r="K905" i="11"/>
  <c r="J905" i="11"/>
  <c r="I905" i="11"/>
  <c r="H905" i="11"/>
  <c r="G905" i="11"/>
  <c r="F905" i="11"/>
  <c r="E905" i="11"/>
  <c r="D905" i="11"/>
  <c r="C905" i="11"/>
  <c r="B905" i="11"/>
  <c r="A905" i="11"/>
  <c r="M904" i="11"/>
  <c r="L904" i="11"/>
  <c r="K904" i="11"/>
  <c r="J904" i="11"/>
  <c r="I904" i="11"/>
  <c r="H904" i="11"/>
  <c r="G904" i="11"/>
  <c r="F904" i="11"/>
  <c r="E904" i="11"/>
  <c r="D904" i="11"/>
  <c r="C904" i="11"/>
  <c r="B904" i="11"/>
  <c r="A904" i="11"/>
  <c r="M903" i="11"/>
  <c r="L903" i="11"/>
  <c r="K903" i="11"/>
  <c r="J903" i="11"/>
  <c r="I903" i="11"/>
  <c r="H903" i="11"/>
  <c r="G903" i="11"/>
  <c r="F903" i="11"/>
  <c r="E903" i="11"/>
  <c r="D903" i="11"/>
  <c r="C903" i="11"/>
  <c r="B903" i="11"/>
  <c r="A903" i="11"/>
  <c r="M902" i="11"/>
  <c r="L902" i="11"/>
  <c r="K902" i="11"/>
  <c r="J902" i="11"/>
  <c r="I902" i="11"/>
  <c r="H902" i="11"/>
  <c r="G902" i="11"/>
  <c r="F902" i="11"/>
  <c r="E902" i="11"/>
  <c r="D902" i="11"/>
  <c r="C902" i="11"/>
  <c r="B902" i="11"/>
  <c r="A902" i="11"/>
  <c r="M901" i="11"/>
  <c r="L901" i="11"/>
  <c r="K901" i="11"/>
  <c r="J901" i="11"/>
  <c r="I901" i="11"/>
  <c r="H901" i="11"/>
  <c r="G901" i="11"/>
  <c r="F901" i="11"/>
  <c r="E901" i="11"/>
  <c r="D901" i="11"/>
  <c r="C901" i="11"/>
  <c r="B901" i="11"/>
  <c r="A901" i="11"/>
  <c r="M900" i="11"/>
  <c r="L900" i="11"/>
  <c r="K900" i="11"/>
  <c r="J900" i="11"/>
  <c r="I900" i="11"/>
  <c r="H900" i="11"/>
  <c r="G900" i="11"/>
  <c r="F900" i="11"/>
  <c r="E900" i="11"/>
  <c r="D900" i="11"/>
  <c r="C900" i="11"/>
  <c r="B900" i="11"/>
  <c r="A900" i="11"/>
  <c r="M899" i="11"/>
  <c r="L899" i="11"/>
  <c r="K899" i="11"/>
  <c r="J899" i="11"/>
  <c r="I899" i="11"/>
  <c r="H899" i="11"/>
  <c r="G899" i="11"/>
  <c r="F899" i="11"/>
  <c r="E899" i="11"/>
  <c r="D899" i="11"/>
  <c r="C899" i="11"/>
  <c r="B899" i="11"/>
  <c r="A899" i="11"/>
  <c r="M898" i="11"/>
  <c r="L898" i="11"/>
  <c r="K898" i="11"/>
  <c r="J898" i="11"/>
  <c r="I898" i="11"/>
  <c r="H898" i="11"/>
  <c r="G898" i="11"/>
  <c r="F898" i="11"/>
  <c r="E898" i="11"/>
  <c r="D898" i="11"/>
  <c r="C898" i="11"/>
  <c r="B898" i="11"/>
  <c r="A898" i="11"/>
  <c r="M897" i="11"/>
  <c r="L897" i="11"/>
  <c r="K897" i="11"/>
  <c r="J897" i="11"/>
  <c r="I897" i="11"/>
  <c r="H897" i="11"/>
  <c r="G897" i="11"/>
  <c r="F897" i="11"/>
  <c r="E897" i="11"/>
  <c r="D897" i="11"/>
  <c r="C897" i="11"/>
  <c r="B897" i="11"/>
  <c r="A897" i="11"/>
  <c r="M896" i="11"/>
  <c r="L896" i="11"/>
  <c r="K896" i="11"/>
  <c r="J896" i="11"/>
  <c r="I896" i="11"/>
  <c r="H896" i="11"/>
  <c r="G896" i="11"/>
  <c r="F896" i="11"/>
  <c r="E896" i="11"/>
  <c r="D896" i="11"/>
  <c r="C896" i="11"/>
  <c r="B896" i="11"/>
  <c r="A896" i="11"/>
  <c r="M895" i="11"/>
  <c r="L895" i="11"/>
  <c r="K895" i="11"/>
  <c r="J895" i="11"/>
  <c r="I895" i="11"/>
  <c r="H895" i="11"/>
  <c r="G895" i="11"/>
  <c r="F895" i="11"/>
  <c r="E895" i="11"/>
  <c r="D895" i="11"/>
  <c r="C895" i="11"/>
  <c r="B895" i="11"/>
  <c r="A895" i="11"/>
  <c r="M894" i="11"/>
  <c r="L894" i="11"/>
  <c r="K894" i="11"/>
  <c r="J894" i="11"/>
  <c r="I894" i="11"/>
  <c r="H894" i="11"/>
  <c r="G894" i="11"/>
  <c r="F894" i="11"/>
  <c r="E894" i="11"/>
  <c r="D894" i="11"/>
  <c r="C894" i="11"/>
  <c r="B894" i="11"/>
  <c r="A894" i="11"/>
  <c r="M893" i="11"/>
  <c r="L893" i="11"/>
  <c r="K893" i="11"/>
  <c r="J893" i="11"/>
  <c r="I893" i="11"/>
  <c r="H893" i="11"/>
  <c r="G893" i="11"/>
  <c r="F893" i="11"/>
  <c r="E893" i="11"/>
  <c r="D893" i="11"/>
  <c r="C893" i="11"/>
  <c r="B893" i="11"/>
  <c r="A893" i="11"/>
  <c r="M892" i="11"/>
  <c r="L892" i="11"/>
  <c r="K892" i="11"/>
  <c r="J892" i="11"/>
  <c r="I892" i="11"/>
  <c r="H892" i="11"/>
  <c r="G892" i="11"/>
  <c r="F892" i="11"/>
  <c r="E892" i="11"/>
  <c r="D892" i="11"/>
  <c r="C892" i="11"/>
  <c r="B892" i="11"/>
  <c r="A892" i="11"/>
  <c r="M891" i="11"/>
  <c r="L891" i="11"/>
  <c r="K891" i="11"/>
  <c r="J891" i="11"/>
  <c r="I891" i="11"/>
  <c r="H891" i="11"/>
  <c r="G891" i="11"/>
  <c r="F891" i="11"/>
  <c r="E891" i="11"/>
  <c r="D891" i="11"/>
  <c r="C891" i="11"/>
  <c r="B891" i="11"/>
  <c r="A891" i="11"/>
  <c r="M890" i="11"/>
  <c r="L890" i="11"/>
  <c r="K890" i="11"/>
  <c r="J890" i="11"/>
  <c r="I890" i="11"/>
  <c r="H890" i="11"/>
  <c r="G890" i="11"/>
  <c r="F890" i="11"/>
  <c r="E890" i="11"/>
  <c r="D890" i="11"/>
  <c r="C890" i="11"/>
  <c r="B890" i="11"/>
  <c r="A890" i="11"/>
  <c r="M889" i="11"/>
  <c r="L889" i="11"/>
  <c r="K889" i="11"/>
  <c r="J889" i="11"/>
  <c r="I889" i="11"/>
  <c r="H889" i="11"/>
  <c r="G889" i="11"/>
  <c r="F889" i="11"/>
  <c r="E889" i="11"/>
  <c r="D889" i="11"/>
  <c r="C889" i="11"/>
  <c r="B889" i="11"/>
  <c r="A889" i="11"/>
  <c r="M888" i="11"/>
  <c r="L888" i="11"/>
  <c r="K888" i="11"/>
  <c r="J888" i="11"/>
  <c r="I888" i="11"/>
  <c r="H888" i="11"/>
  <c r="G888" i="11"/>
  <c r="F888" i="11"/>
  <c r="E888" i="11"/>
  <c r="D888" i="11"/>
  <c r="C888" i="11"/>
  <c r="B888" i="11"/>
  <c r="A888" i="11"/>
  <c r="M887" i="11"/>
  <c r="L887" i="11"/>
  <c r="K887" i="11"/>
  <c r="J887" i="11"/>
  <c r="I887" i="11"/>
  <c r="H887" i="11"/>
  <c r="G887" i="11"/>
  <c r="F887" i="11"/>
  <c r="E887" i="11"/>
  <c r="D887" i="11"/>
  <c r="C887" i="11"/>
  <c r="B887" i="11"/>
  <c r="A887" i="11"/>
  <c r="M886" i="11"/>
  <c r="L886" i="11"/>
  <c r="K886" i="11"/>
  <c r="J886" i="11"/>
  <c r="I886" i="11"/>
  <c r="H886" i="11"/>
  <c r="G886" i="11"/>
  <c r="F886" i="11"/>
  <c r="E886" i="11"/>
  <c r="D886" i="11"/>
  <c r="C886" i="11"/>
  <c r="B886" i="11"/>
  <c r="A886" i="11"/>
  <c r="M885" i="11"/>
  <c r="L885" i="11"/>
  <c r="K885" i="11"/>
  <c r="J885" i="11"/>
  <c r="I885" i="11"/>
  <c r="H885" i="11"/>
  <c r="G885" i="11"/>
  <c r="F885" i="11"/>
  <c r="E885" i="11"/>
  <c r="D885" i="11"/>
  <c r="C885" i="11"/>
  <c r="B885" i="11"/>
  <c r="A885" i="11"/>
  <c r="M884" i="11"/>
  <c r="L884" i="11"/>
  <c r="K884" i="11"/>
  <c r="J884" i="11"/>
  <c r="I884" i="11"/>
  <c r="H884" i="11"/>
  <c r="G884" i="11"/>
  <c r="F884" i="11"/>
  <c r="E884" i="11"/>
  <c r="D884" i="11"/>
  <c r="C884" i="11"/>
  <c r="B884" i="11"/>
  <c r="A884" i="11"/>
  <c r="M883" i="11"/>
  <c r="L883" i="11"/>
  <c r="K883" i="11"/>
  <c r="J883" i="11"/>
  <c r="I883" i="11"/>
  <c r="H883" i="11"/>
  <c r="G883" i="11"/>
  <c r="F883" i="11"/>
  <c r="E883" i="11"/>
  <c r="D883" i="11"/>
  <c r="C883" i="11"/>
  <c r="B883" i="11"/>
  <c r="A883" i="11"/>
  <c r="M882" i="11"/>
  <c r="L882" i="11"/>
  <c r="K882" i="11"/>
  <c r="J882" i="11"/>
  <c r="I882" i="11"/>
  <c r="H882" i="11"/>
  <c r="G882" i="11"/>
  <c r="F882" i="11"/>
  <c r="E882" i="11"/>
  <c r="D882" i="11"/>
  <c r="C882" i="11"/>
  <c r="B882" i="11"/>
  <c r="A882" i="11"/>
  <c r="F881" i="11"/>
  <c r="E881" i="11"/>
  <c r="D881" i="11"/>
  <c r="C881" i="11"/>
  <c r="B881" i="11"/>
  <c r="A881" i="11"/>
  <c r="M880" i="11"/>
  <c r="L880" i="11"/>
  <c r="K880" i="11"/>
  <c r="J880" i="11"/>
  <c r="I880" i="11"/>
  <c r="H880" i="11"/>
  <c r="G880" i="11"/>
  <c r="F880" i="11"/>
  <c r="E880" i="11"/>
  <c r="D880" i="11"/>
  <c r="C880" i="11"/>
  <c r="B880" i="11"/>
  <c r="A880" i="11"/>
  <c r="M879" i="11"/>
  <c r="L879" i="11"/>
  <c r="K879" i="11"/>
  <c r="J879" i="11"/>
  <c r="I879" i="11"/>
  <c r="H879" i="11"/>
  <c r="G879" i="11"/>
  <c r="F879" i="11"/>
  <c r="E879" i="11"/>
  <c r="D879" i="11"/>
  <c r="C879" i="11"/>
  <c r="B879" i="11"/>
  <c r="A879" i="11"/>
  <c r="M878" i="11"/>
  <c r="L878" i="11"/>
  <c r="K878" i="11"/>
  <c r="J878" i="11"/>
  <c r="I878" i="11"/>
  <c r="H878" i="11"/>
  <c r="G878" i="11"/>
  <c r="F878" i="11"/>
  <c r="E878" i="11"/>
  <c r="D878" i="11"/>
  <c r="C878" i="11"/>
  <c r="B878" i="11"/>
  <c r="A878" i="11"/>
  <c r="M877" i="11"/>
  <c r="L877" i="11"/>
  <c r="K877" i="11"/>
  <c r="J877" i="11"/>
  <c r="I877" i="11"/>
  <c r="H877" i="11"/>
  <c r="G877" i="11"/>
  <c r="F877" i="11"/>
  <c r="E877" i="11"/>
  <c r="D877" i="11"/>
  <c r="C877" i="11"/>
  <c r="B877" i="11"/>
  <c r="A877" i="11"/>
  <c r="M876" i="11"/>
  <c r="L876" i="11"/>
  <c r="K876" i="11"/>
  <c r="J876" i="11"/>
  <c r="I876" i="11"/>
  <c r="H876" i="11"/>
  <c r="G876" i="11"/>
  <c r="F876" i="11"/>
  <c r="E876" i="11"/>
  <c r="D876" i="11"/>
  <c r="C876" i="11"/>
  <c r="B876" i="11"/>
  <c r="A876" i="11"/>
  <c r="M875" i="11"/>
  <c r="L875" i="11"/>
  <c r="K875" i="11"/>
  <c r="J875" i="11"/>
  <c r="I875" i="11"/>
  <c r="H875" i="11"/>
  <c r="G875" i="11"/>
  <c r="F875" i="11"/>
  <c r="E875" i="11"/>
  <c r="D875" i="11"/>
  <c r="C875" i="11"/>
  <c r="B875" i="11"/>
  <c r="A875" i="11"/>
  <c r="M874" i="11"/>
  <c r="L874" i="11"/>
  <c r="K874" i="11"/>
  <c r="J874" i="11"/>
  <c r="I874" i="11"/>
  <c r="H874" i="11"/>
  <c r="G874" i="11"/>
  <c r="F874" i="11"/>
  <c r="E874" i="11"/>
  <c r="D874" i="11"/>
  <c r="C874" i="11"/>
  <c r="B874" i="11"/>
  <c r="A874" i="11"/>
  <c r="M873" i="11"/>
  <c r="L873" i="11"/>
  <c r="K873" i="11"/>
  <c r="J873" i="11"/>
  <c r="I873" i="11"/>
  <c r="H873" i="11"/>
  <c r="G873" i="11"/>
  <c r="F873" i="11"/>
  <c r="E873" i="11"/>
  <c r="D873" i="11"/>
  <c r="C873" i="11"/>
  <c r="B873" i="11"/>
  <c r="A873" i="11"/>
  <c r="M872" i="11"/>
  <c r="L872" i="11"/>
  <c r="K872" i="11"/>
  <c r="J872" i="11"/>
  <c r="I872" i="11"/>
  <c r="H872" i="11"/>
  <c r="G872" i="11"/>
  <c r="F872" i="11"/>
  <c r="E872" i="11"/>
  <c r="D872" i="11"/>
  <c r="C872" i="11"/>
  <c r="B872" i="11"/>
  <c r="A872" i="11"/>
  <c r="M871" i="11"/>
  <c r="L871" i="11"/>
  <c r="K871" i="11"/>
  <c r="J871" i="11"/>
  <c r="I871" i="11"/>
  <c r="H871" i="11"/>
  <c r="G871" i="11"/>
  <c r="F871" i="11"/>
  <c r="E871" i="11"/>
  <c r="D871" i="11"/>
  <c r="C871" i="11"/>
  <c r="B871" i="11"/>
  <c r="A871" i="11"/>
  <c r="M870" i="11"/>
  <c r="L870" i="11"/>
  <c r="K870" i="11"/>
  <c r="J870" i="11"/>
  <c r="I870" i="11"/>
  <c r="H870" i="11"/>
  <c r="G870" i="11"/>
  <c r="F870" i="11"/>
  <c r="E870" i="11"/>
  <c r="D870" i="11"/>
  <c r="C870" i="11"/>
  <c r="B870" i="11"/>
  <c r="A870" i="11"/>
  <c r="M869" i="11"/>
  <c r="L869" i="11"/>
  <c r="K869" i="11"/>
  <c r="J869" i="11"/>
  <c r="I869" i="11"/>
  <c r="H869" i="11"/>
  <c r="G869" i="11"/>
  <c r="F869" i="11"/>
  <c r="E869" i="11"/>
  <c r="D869" i="11"/>
  <c r="C869" i="11"/>
  <c r="B869" i="11"/>
  <c r="A869" i="11"/>
  <c r="M868" i="11"/>
  <c r="L868" i="11"/>
  <c r="K868" i="11"/>
  <c r="J868" i="11"/>
  <c r="I868" i="11"/>
  <c r="H868" i="11"/>
  <c r="G868" i="11"/>
  <c r="F868" i="11"/>
  <c r="E868" i="11"/>
  <c r="D868" i="11"/>
  <c r="C868" i="11"/>
  <c r="B868" i="11"/>
  <c r="A868" i="11"/>
  <c r="M867" i="11"/>
  <c r="L867" i="11"/>
  <c r="K867" i="11"/>
  <c r="J867" i="11"/>
  <c r="I867" i="11"/>
  <c r="H867" i="11"/>
  <c r="G867" i="11"/>
  <c r="F867" i="11"/>
  <c r="E867" i="11"/>
  <c r="D867" i="11"/>
  <c r="C867" i="11"/>
  <c r="B867" i="11"/>
  <c r="A867" i="11"/>
  <c r="M866" i="11"/>
  <c r="L866" i="11"/>
  <c r="K866" i="11"/>
  <c r="J866" i="11"/>
  <c r="I866" i="11"/>
  <c r="H866" i="11"/>
  <c r="G866" i="11"/>
  <c r="F866" i="11"/>
  <c r="E866" i="11"/>
  <c r="D866" i="11"/>
  <c r="C866" i="11"/>
  <c r="B866" i="11"/>
  <c r="A866" i="11"/>
  <c r="M865" i="11"/>
  <c r="L865" i="11"/>
  <c r="K865" i="11"/>
  <c r="J865" i="11"/>
  <c r="I865" i="11"/>
  <c r="H865" i="11"/>
  <c r="G865" i="11"/>
  <c r="F865" i="11"/>
  <c r="E865" i="11"/>
  <c r="D865" i="11"/>
  <c r="C865" i="11"/>
  <c r="B865" i="11"/>
  <c r="A865" i="11"/>
  <c r="M864" i="11"/>
  <c r="L864" i="11"/>
  <c r="K864" i="11"/>
  <c r="J864" i="11"/>
  <c r="I864" i="11"/>
  <c r="H864" i="11"/>
  <c r="G864" i="11"/>
  <c r="F864" i="11"/>
  <c r="E864" i="11"/>
  <c r="D864" i="11"/>
  <c r="C864" i="11"/>
  <c r="B864" i="11"/>
  <c r="A864" i="11"/>
  <c r="M863" i="11"/>
  <c r="L863" i="11"/>
  <c r="K863" i="11"/>
  <c r="J863" i="11"/>
  <c r="I863" i="11"/>
  <c r="H863" i="11"/>
  <c r="G863" i="11"/>
  <c r="F863" i="11"/>
  <c r="E863" i="11"/>
  <c r="D863" i="11"/>
  <c r="C863" i="11"/>
  <c r="B863" i="11"/>
  <c r="A863" i="11"/>
  <c r="M862" i="11"/>
  <c r="L862" i="11"/>
  <c r="K862" i="11"/>
  <c r="J862" i="11"/>
  <c r="I862" i="11"/>
  <c r="H862" i="11"/>
  <c r="G862" i="11"/>
  <c r="F862" i="11"/>
  <c r="E862" i="11"/>
  <c r="D862" i="11"/>
  <c r="C862" i="11"/>
  <c r="B862" i="11"/>
  <c r="A862" i="11"/>
  <c r="M861" i="11"/>
  <c r="L861" i="11"/>
  <c r="K861" i="11"/>
  <c r="J861" i="11"/>
  <c r="I861" i="11"/>
  <c r="H861" i="11"/>
  <c r="G861" i="11"/>
  <c r="F861" i="11"/>
  <c r="E861" i="11"/>
  <c r="D861" i="11"/>
  <c r="C861" i="11"/>
  <c r="B861" i="11"/>
  <c r="A861" i="11"/>
  <c r="M860" i="11"/>
  <c r="L860" i="11"/>
  <c r="K860" i="11"/>
  <c r="J860" i="11"/>
  <c r="I860" i="11"/>
  <c r="H860" i="11"/>
  <c r="G860" i="11"/>
  <c r="F860" i="11"/>
  <c r="E860" i="11"/>
  <c r="D860" i="11"/>
  <c r="C860" i="11"/>
  <c r="B860" i="11"/>
  <c r="A860" i="11"/>
  <c r="M859" i="11"/>
  <c r="L859" i="11"/>
  <c r="K859" i="11"/>
  <c r="J859" i="11"/>
  <c r="I859" i="11"/>
  <c r="H859" i="11"/>
  <c r="G859" i="11"/>
  <c r="F859" i="11"/>
  <c r="E859" i="11"/>
  <c r="D859" i="11"/>
  <c r="C859" i="11"/>
  <c r="B859" i="11"/>
  <c r="A859" i="11"/>
  <c r="M858" i="11"/>
  <c r="L858" i="11"/>
  <c r="K858" i="11"/>
  <c r="J858" i="11"/>
  <c r="I858" i="11"/>
  <c r="H858" i="11"/>
  <c r="G858" i="11"/>
  <c r="F858" i="11"/>
  <c r="E858" i="11"/>
  <c r="D858" i="11"/>
  <c r="C858" i="11"/>
  <c r="B858" i="11"/>
  <c r="A858" i="11"/>
  <c r="M857" i="11"/>
  <c r="L857" i="11"/>
  <c r="K857" i="11"/>
  <c r="J857" i="11"/>
  <c r="I857" i="11"/>
  <c r="H857" i="11"/>
  <c r="G857" i="11"/>
  <c r="F857" i="11"/>
  <c r="E857" i="11"/>
  <c r="D857" i="11"/>
  <c r="C857" i="11"/>
  <c r="B857" i="11"/>
  <c r="A857" i="11"/>
  <c r="M856" i="11"/>
  <c r="L856" i="11"/>
  <c r="K856" i="11"/>
  <c r="J856" i="11"/>
  <c r="I856" i="11"/>
  <c r="H856" i="11"/>
  <c r="G856" i="11"/>
  <c r="F856" i="11"/>
  <c r="E856" i="11"/>
  <c r="D856" i="11"/>
  <c r="C856" i="11"/>
  <c r="B856" i="11"/>
  <c r="A856" i="11"/>
  <c r="M855" i="11"/>
  <c r="L855" i="11"/>
  <c r="K855" i="11"/>
  <c r="J855" i="11"/>
  <c r="I855" i="11"/>
  <c r="H855" i="11"/>
  <c r="G855" i="11"/>
  <c r="F855" i="11"/>
  <c r="E855" i="11"/>
  <c r="D855" i="11"/>
  <c r="C855" i="11"/>
  <c r="B855" i="11"/>
  <c r="A855" i="11"/>
  <c r="M854" i="11"/>
  <c r="L854" i="11"/>
  <c r="K854" i="11"/>
  <c r="J854" i="11"/>
  <c r="I854" i="11"/>
  <c r="H854" i="11"/>
  <c r="G854" i="11"/>
  <c r="F854" i="11"/>
  <c r="E854" i="11"/>
  <c r="D854" i="11"/>
  <c r="C854" i="11"/>
  <c r="B854" i="11"/>
  <c r="A854" i="11"/>
  <c r="M853" i="11"/>
  <c r="L853" i="11"/>
  <c r="K853" i="11"/>
  <c r="J853" i="11"/>
  <c r="I853" i="11"/>
  <c r="H853" i="11"/>
  <c r="G853" i="11"/>
  <c r="F853" i="11"/>
  <c r="E853" i="11"/>
  <c r="D853" i="11"/>
  <c r="C853" i="11"/>
  <c r="B853" i="11"/>
  <c r="A853" i="11"/>
  <c r="M852" i="11"/>
  <c r="L852" i="11"/>
  <c r="K852" i="11"/>
  <c r="J852" i="11"/>
  <c r="I852" i="11"/>
  <c r="H852" i="11"/>
  <c r="G852" i="11"/>
  <c r="F852" i="11"/>
  <c r="E852" i="11"/>
  <c r="D852" i="11"/>
  <c r="C852" i="11"/>
  <c r="B852" i="11"/>
  <c r="A852" i="11"/>
  <c r="M851" i="11"/>
  <c r="L851" i="11"/>
  <c r="K851" i="11"/>
  <c r="J851" i="11"/>
  <c r="I851" i="11"/>
  <c r="H851" i="11"/>
  <c r="G851" i="11"/>
  <c r="F851" i="11"/>
  <c r="E851" i="11"/>
  <c r="D851" i="11"/>
  <c r="C851" i="11"/>
  <c r="B851" i="11"/>
  <c r="A851" i="11"/>
  <c r="M850" i="11"/>
  <c r="L850" i="11"/>
  <c r="K850" i="11"/>
  <c r="J850" i="11"/>
  <c r="I850" i="11"/>
  <c r="H850" i="11"/>
  <c r="G850" i="11"/>
  <c r="F850" i="11"/>
  <c r="E850" i="11"/>
  <c r="D850" i="11"/>
  <c r="C850" i="11"/>
  <c r="B850" i="11"/>
  <c r="A850" i="11"/>
  <c r="M849" i="11"/>
  <c r="L849" i="11"/>
  <c r="K849" i="11"/>
  <c r="J849" i="11"/>
  <c r="I849" i="11"/>
  <c r="H849" i="11"/>
  <c r="G849" i="11"/>
  <c r="F849" i="11"/>
  <c r="E849" i="11"/>
  <c r="D849" i="11"/>
  <c r="C849" i="11"/>
  <c r="B849" i="11"/>
  <c r="A849" i="11"/>
  <c r="M848" i="11"/>
  <c r="L848" i="11"/>
  <c r="K848" i="11"/>
  <c r="J848" i="11"/>
  <c r="I848" i="11"/>
  <c r="H848" i="11"/>
  <c r="G848" i="11"/>
  <c r="F848" i="11"/>
  <c r="E848" i="11"/>
  <c r="D848" i="11"/>
  <c r="C848" i="11"/>
  <c r="B848" i="11"/>
  <c r="A848" i="11"/>
  <c r="M847" i="11"/>
  <c r="L847" i="11"/>
  <c r="K847" i="11"/>
  <c r="J847" i="11"/>
  <c r="I847" i="11"/>
  <c r="H847" i="11"/>
  <c r="G847" i="11"/>
  <c r="F847" i="11"/>
  <c r="E847" i="11"/>
  <c r="D847" i="11"/>
  <c r="C847" i="11"/>
  <c r="B847" i="11"/>
  <c r="A847" i="11"/>
  <c r="M846" i="11"/>
  <c r="L846" i="11"/>
  <c r="K846" i="11"/>
  <c r="J846" i="11"/>
  <c r="I846" i="11"/>
  <c r="H846" i="11"/>
  <c r="G846" i="11"/>
  <c r="F846" i="11"/>
  <c r="E846" i="11"/>
  <c r="D846" i="11"/>
  <c r="C846" i="11"/>
  <c r="B846" i="11"/>
  <c r="A846" i="11"/>
  <c r="M845" i="11"/>
  <c r="L845" i="11"/>
  <c r="K845" i="11"/>
  <c r="J845" i="11"/>
  <c r="I845" i="11"/>
  <c r="H845" i="11"/>
  <c r="G845" i="11"/>
  <c r="F845" i="11"/>
  <c r="E845" i="11"/>
  <c r="D845" i="11"/>
  <c r="C845" i="11"/>
  <c r="B845" i="11"/>
  <c r="A845" i="11"/>
  <c r="M844" i="11"/>
  <c r="L844" i="11"/>
  <c r="K844" i="11"/>
  <c r="J844" i="11"/>
  <c r="I844" i="11"/>
  <c r="H844" i="11"/>
  <c r="G844" i="11"/>
  <c r="F844" i="11"/>
  <c r="E844" i="11"/>
  <c r="D844" i="11"/>
  <c r="C844" i="11"/>
  <c r="B844" i="11"/>
  <c r="A844" i="11"/>
  <c r="M843" i="11"/>
  <c r="L843" i="11"/>
  <c r="K843" i="11"/>
  <c r="J843" i="11"/>
  <c r="I843" i="11"/>
  <c r="H843" i="11"/>
  <c r="G843" i="11"/>
  <c r="F843" i="11"/>
  <c r="E843" i="11"/>
  <c r="D843" i="11"/>
  <c r="C843" i="11"/>
  <c r="B843" i="11"/>
  <c r="A843" i="11"/>
  <c r="M842" i="11"/>
  <c r="L842" i="11"/>
  <c r="K842" i="11"/>
  <c r="J842" i="11"/>
  <c r="I842" i="11"/>
  <c r="H842" i="11"/>
  <c r="G842" i="11"/>
  <c r="F842" i="11"/>
  <c r="E842" i="11"/>
  <c r="D842" i="11"/>
  <c r="C842" i="11"/>
  <c r="B842" i="11"/>
  <c r="A842" i="11"/>
  <c r="M841" i="11"/>
  <c r="L841" i="11"/>
  <c r="K841" i="11"/>
  <c r="J841" i="11"/>
  <c r="I841" i="11"/>
  <c r="H841" i="11"/>
  <c r="G841" i="11"/>
  <c r="F841" i="11"/>
  <c r="E841" i="11"/>
  <c r="D841" i="11"/>
  <c r="C841" i="11"/>
  <c r="B841" i="11"/>
  <c r="A841" i="11"/>
  <c r="F840" i="11"/>
  <c r="E840" i="11"/>
  <c r="D840" i="11"/>
  <c r="C840" i="11"/>
  <c r="B840" i="11"/>
  <c r="A840" i="11"/>
  <c r="M839" i="11"/>
  <c r="L839" i="11"/>
  <c r="K839" i="11"/>
  <c r="J839" i="11"/>
  <c r="I839" i="11"/>
  <c r="H839" i="11"/>
  <c r="G839" i="11"/>
  <c r="F839" i="11"/>
  <c r="E839" i="11"/>
  <c r="D839" i="11"/>
  <c r="C839" i="11"/>
  <c r="B839" i="11"/>
  <c r="A839" i="11"/>
  <c r="M838" i="11"/>
  <c r="L838" i="11"/>
  <c r="K838" i="11"/>
  <c r="J838" i="11"/>
  <c r="I838" i="11"/>
  <c r="H838" i="11"/>
  <c r="G838" i="11"/>
  <c r="F838" i="11"/>
  <c r="E838" i="11"/>
  <c r="D838" i="11"/>
  <c r="C838" i="11"/>
  <c r="B838" i="11"/>
  <c r="A838" i="11"/>
  <c r="M837" i="11"/>
  <c r="L837" i="11"/>
  <c r="K837" i="11"/>
  <c r="J837" i="11"/>
  <c r="I837" i="11"/>
  <c r="H837" i="11"/>
  <c r="G837" i="11"/>
  <c r="F837" i="11"/>
  <c r="E837" i="11"/>
  <c r="D837" i="11"/>
  <c r="C837" i="11"/>
  <c r="B837" i="11"/>
  <c r="A837" i="11"/>
  <c r="M836" i="11"/>
  <c r="L836" i="11"/>
  <c r="K836" i="11"/>
  <c r="J836" i="11"/>
  <c r="I836" i="11"/>
  <c r="H836" i="11"/>
  <c r="G836" i="11"/>
  <c r="F836" i="11"/>
  <c r="E836" i="11"/>
  <c r="D836" i="11"/>
  <c r="C836" i="11"/>
  <c r="B836" i="11"/>
  <c r="A836" i="11"/>
  <c r="M835" i="11"/>
  <c r="L835" i="11"/>
  <c r="K835" i="11"/>
  <c r="J835" i="11"/>
  <c r="I835" i="11"/>
  <c r="H835" i="11"/>
  <c r="G835" i="11"/>
  <c r="F835" i="11"/>
  <c r="E835" i="11"/>
  <c r="D835" i="11"/>
  <c r="C835" i="11"/>
  <c r="B835" i="11"/>
  <c r="A835" i="11"/>
  <c r="M834" i="11"/>
  <c r="L834" i="11"/>
  <c r="K834" i="11"/>
  <c r="J834" i="11"/>
  <c r="I834" i="11"/>
  <c r="H834" i="11"/>
  <c r="G834" i="11"/>
  <c r="F834" i="11"/>
  <c r="E834" i="11"/>
  <c r="D834" i="11"/>
  <c r="C834" i="11"/>
  <c r="B834" i="11"/>
  <c r="A834" i="11"/>
  <c r="M833" i="11"/>
  <c r="L833" i="11"/>
  <c r="K833" i="11"/>
  <c r="J833" i="11"/>
  <c r="I833" i="11"/>
  <c r="H833" i="11"/>
  <c r="G833" i="11"/>
  <c r="F833" i="11"/>
  <c r="E833" i="11"/>
  <c r="D833" i="11"/>
  <c r="C833" i="11"/>
  <c r="B833" i="11"/>
  <c r="A833" i="11"/>
  <c r="M832" i="11"/>
  <c r="L832" i="11"/>
  <c r="K832" i="11"/>
  <c r="J832" i="11"/>
  <c r="I832" i="11"/>
  <c r="H832" i="11"/>
  <c r="G832" i="11"/>
  <c r="F832" i="11"/>
  <c r="E832" i="11"/>
  <c r="D832" i="11"/>
  <c r="C832" i="11"/>
  <c r="B832" i="11"/>
  <c r="A832" i="11"/>
  <c r="M831" i="11"/>
  <c r="L831" i="11"/>
  <c r="K831" i="11"/>
  <c r="J831" i="11"/>
  <c r="I831" i="11"/>
  <c r="H831" i="11"/>
  <c r="G831" i="11"/>
  <c r="F831" i="11"/>
  <c r="E831" i="11"/>
  <c r="D831" i="11"/>
  <c r="C831" i="11"/>
  <c r="B831" i="11"/>
  <c r="A831" i="11"/>
  <c r="M830" i="11"/>
  <c r="L830" i="11"/>
  <c r="K830" i="11"/>
  <c r="J830" i="11"/>
  <c r="I830" i="11"/>
  <c r="H830" i="11"/>
  <c r="G830" i="11"/>
  <c r="F830" i="11"/>
  <c r="E830" i="11"/>
  <c r="D830" i="11"/>
  <c r="C830" i="11"/>
  <c r="B830" i="11"/>
  <c r="A830" i="11"/>
  <c r="M829" i="11"/>
  <c r="L829" i="11"/>
  <c r="K829" i="11"/>
  <c r="J829" i="11"/>
  <c r="I829" i="11"/>
  <c r="H829" i="11"/>
  <c r="G829" i="11"/>
  <c r="F829" i="11"/>
  <c r="E829" i="11"/>
  <c r="D829" i="11"/>
  <c r="C829" i="11"/>
  <c r="B829" i="11"/>
  <c r="A829" i="11"/>
  <c r="M828" i="11"/>
  <c r="L828" i="11"/>
  <c r="K828" i="11"/>
  <c r="J828" i="11"/>
  <c r="I828" i="11"/>
  <c r="H828" i="11"/>
  <c r="G828" i="11"/>
  <c r="F828" i="11"/>
  <c r="E828" i="11"/>
  <c r="D828" i="11"/>
  <c r="C828" i="11"/>
  <c r="B828" i="11"/>
  <c r="A828" i="11"/>
  <c r="M827" i="11"/>
  <c r="L827" i="11"/>
  <c r="K827" i="11"/>
  <c r="J827" i="11"/>
  <c r="I827" i="11"/>
  <c r="H827" i="11"/>
  <c r="G827" i="11"/>
  <c r="F827" i="11"/>
  <c r="E827" i="11"/>
  <c r="D827" i="11"/>
  <c r="C827" i="11"/>
  <c r="B827" i="11"/>
  <c r="A827" i="11"/>
  <c r="M826" i="11"/>
  <c r="L826" i="11"/>
  <c r="K826" i="11"/>
  <c r="J826" i="11"/>
  <c r="I826" i="11"/>
  <c r="H826" i="11"/>
  <c r="G826" i="11"/>
  <c r="F826" i="11"/>
  <c r="E826" i="11"/>
  <c r="D826" i="11"/>
  <c r="C826" i="11"/>
  <c r="B826" i="11"/>
  <c r="A826" i="11"/>
  <c r="M825" i="11"/>
  <c r="L825" i="11"/>
  <c r="K825" i="11"/>
  <c r="J825" i="11"/>
  <c r="I825" i="11"/>
  <c r="H825" i="11"/>
  <c r="G825" i="11"/>
  <c r="F825" i="11"/>
  <c r="E825" i="11"/>
  <c r="D825" i="11"/>
  <c r="C825" i="11"/>
  <c r="B825" i="11"/>
  <c r="A825" i="11"/>
  <c r="M824" i="11"/>
  <c r="L824" i="11"/>
  <c r="K824" i="11"/>
  <c r="J824" i="11"/>
  <c r="I824" i="11"/>
  <c r="H824" i="11"/>
  <c r="G824" i="11"/>
  <c r="F824" i="11"/>
  <c r="E824" i="11"/>
  <c r="D824" i="11"/>
  <c r="C824" i="11"/>
  <c r="B824" i="11"/>
  <c r="A824" i="11"/>
  <c r="M823" i="11"/>
  <c r="L823" i="11"/>
  <c r="K823" i="11"/>
  <c r="J823" i="11"/>
  <c r="I823" i="11"/>
  <c r="H823" i="11"/>
  <c r="G823" i="11"/>
  <c r="F823" i="11"/>
  <c r="E823" i="11"/>
  <c r="D823" i="11"/>
  <c r="C823" i="11"/>
  <c r="B823" i="11"/>
  <c r="A823" i="11"/>
  <c r="M822" i="11"/>
  <c r="L822" i="11"/>
  <c r="K822" i="11"/>
  <c r="J822" i="11"/>
  <c r="I822" i="11"/>
  <c r="H822" i="11"/>
  <c r="G822" i="11"/>
  <c r="F822" i="11"/>
  <c r="E822" i="11"/>
  <c r="D822" i="11"/>
  <c r="C822" i="11"/>
  <c r="B822" i="11"/>
  <c r="A822" i="11"/>
  <c r="M821" i="11"/>
  <c r="L821" i="11"/>
  <c r="K821" i="11"/>
  <c r="J821" i="11"/>
  <c r="I821" i="11"/>
  <c r="H821" i="11"/>
  <c r="G821" i="11"/>
  <c r="F821" i="11"/>
  <c r="E821" i="11"/>
  <c r="D821" i="11"/>
  <c r="C821" i="11"/>
  <c r="B821" i="11"/>
  <c r="A821" i="11"/>
  <c r="M820" i="11"/>
  <c r="L820" i="11"/>
  <c r="K820" i="11"/>
  <c r="J820" i="11"/>
  <c r="I820" i="11"/>
  <c r="H820" i="11"/>
  <c r="G820" i="11"/>
  <c r="F820" i="11"/>
  <c r="E820" i="11"/>
  <c r="D820" i="11"/>
  <c r="C820" i="11"/>
  <c r="B820" i="11"/>
  <c r="A820" i="11"/>
  <c r="M819" i="11"/>
  <c r="L819" i="11"/>
  <c r="K819" i="11"/>
  <c r="J819" i="11"/>
  <c r="I819" i="11"/>
  <c r="H819" i="11"/>
  <c r="G819" i="11"/>
  <c r="F819" i="11"/>
  <c r="E819" i="11"/>
  <c r="D819" i="11"/>
  <c r="C819" i="11"/>
  <c r="B819" i="11"/>
  <c r="A819" i="11"/>
  <c r="M818" i="11"/>
  <c r="L818" i="11"/>
  <c r="K818" i="11"/>
  <c r="J818" i="11"/>
  <c r="I818" i="11"/>
  <c r="H818" i="11"/>
  <c r="G818" i="11"/>
  <c r="F818" i="11"/>
  <c r="E818" i="11"/>
  <c r="D818" i="11"/>
  <c r="C818" i="11"/>
  <c r="B818" i="11"/>
  <c r="A818" i="11"/>
  <c r="M817" i="11"/>
  <c r="L817" i="11"/>
  <c r="K817" i="11"/>
  <c r="J817" i="11"/>
  <c r="I817" i="11"/>
  <c r="H817" i="11"/>
  <c r="G817" i="11"/>
  <c r="F817" i="11"/>
  <c r="E817" i="11"/>
  <c r="D817" i="11"/>
  <c r="C817" i="11"/>
  <c r="B817" i="11"/>
  <c r="A817" i="11"/>
  <c r="M816" i="11"/>
  <c r="L816" i="11"/>
  <c r="K816" i="11"/>
  <c r="J816" i="11"/>
  <c r="I816" i="11"/>
  <c r="H816" i="11"/>
  <c r="G816" i="11"/>
  <c r="F816" i="11"/>
  <c r="E816" i="11"/>
  <c r="D816" i="11"/>
  <c r="C816" i="11"/>
  <c r="B816" i="11"/>
  <c r="A816" i="11"/>
  <c r="M815" i="11"/>
  <c r="L815" i="11"/>
  <c r="K815" i="11"/>
  <c r="J815" i="11"/>
  <c r="I815" i="11"/>
  <c r="H815" i="11"/>
  <c r="G815" i="11"/>
  <c r="F815" i="11"/>
  <c r="E815" i="11"/>
  <c r="D815" i="11"/>
  <c r="C815" i="11"/>
  <c r="B815" i="11"/>
  <c r="A815" i="11"/>
  <c r="M814" i="11"/>
  <c r="L814" i="11"/>
  <c r="K814" i="11"/>
  <c r="J814" i="11"/>
  <c r="I814" i="11"/>
  <c r="H814" i="11"/>
  <c r="G814" i="11"/>
  <c r="F814" i="11"/>
  <c r="E814" i="11"/>
  <c r="D814" i="11"/>
  <c r="C814" i="11"/>
  <c r="B814" i="11"/>
  <c r="A814" i="11"/>
  <c r="M813" i="11"/>
  <c r="L813" i="11"/>
  <c r="K813" i="11"/>
  <c r="J813" i="11"/>
  <c r="I813" i="11"/>
  <c r="H813" i="11"/>
  <c r="G813" i="11"/>
  <c r="F813" i="11"/>
  <c r="E813" i="11"/>
  <c r="D813" i="11"/>
  <c r="C813" i="11"/>
  <c r="B813" i="11"/>
  <c r="A813" i="11"/>
  <c r="M812" i="11"/>
  <c r="L812" i="11"/>
  <c r="K812" i="11"/>
  <c r="J812" i="11"/>
  <c r="I812" i="11"/>
  <c r="H812" i="11"/>
  <c r="G812" i="11"/>
  <c r="F812" i="11"/>
  <c r="E812" i="11"/>
  <c r="D812" i="11"/>
  <c r="C812" i="11"/>
  <c r="B812" i="11"/>
  <c r="A812" i="11"/>
  <c r="M811" i="11"/>
  <c r="L811" i="11"/>
  <c r="K811" i="11"/>
  <c r="J811" i="11"/>
  <c r="I811" i="11"/>
  <c r="H811" i="11"/>
  <c r="G811" i="11"/>
  <c r="F811" i="11"/>
  <c r="E811" i="11"/>
  <c r="D811" i="11"/>
  <c r="C811" i="11"/>
  <c r="B811" i="11"/>
  <c r="A811" i="11"/>
  <c r="M810" i="11"/>
  <c r="L810" i="11"/>
  <c r="K810" i="11"/>
  <c r="J810" i="11"/>
  <c r="I810" i="11"/>
  <c r="H810" i="11"/>
  <c r="G810" i="11"/>
  <c r="F810" i="11"/>
  <c r="E810" i="11"/>
  <c r="D810" i="11"/>
  <c r="C810" i="11"/>
  <c r="B810" i="11"/>
  <c r="A810" i="11"/>
  <c r="M809" i="11"/>
  <c r="L809" i="11"/>
  <c r="K809" i="11"/>
  <c r="J809" i="11"/>
  <c r="I809" i="11"/>
  <c r="H809" i="11"/>
  <c r="G809" i="11"/>
  <c r="F809" i="11"/>
  <c r="E809" i="11"/>
  <c r="D809" i="11"/>
  <c r="C809" i="11"/>
  <c r="B809" i="11"/>
  <c r="A809" i="11"/>
  <c r="M808" i="11"/>
  <c r="L808" i="11"/>
  <c r="K808" i="11"/>
  <c r="J808" i="11"/>
  <c r="I808" i="11"/>
  <c r="H808" i="11"/>
  <c r="G808" i="11"/>
  <c r="F808" i="11"/>
  <c r="E808" i="11"/>
  <c r="D808" i="11"/>
  <c r="C808" i="11"/>
  <c r="B808" i="11"/>
  <c r="A808" i="11"/>
  <c r="M807" i="11"/>
  <c r="L807" i="11"/>
  <c r="K807" i="11"/>
  <c r="J807" i="11"/>
  <c r="I807" i="11"/>
  <c r="H807" i="11"/>
  <c r="G807" i="11"/>
  <c r="F807" i="11"/>
  <c r="E807" i="11"/>
  <c r="D807" i="11"/>
  <c r="C807" i="11"/>
  <c r="B807" i="11"/>
  <c r="A807" i="11"/>
  <c r="M806" i="11"/>
  <c r="L806" i="11"/>
  <c r="K806" i="11"/>
  <c r="J806" i="11"/>
  <c r="I806" i="11"/>
  <c r="H806" i="11"/>
  <c r="G806" i="11"/>
  <c r="F806" i="11"/>
  <c r="E806" i="11"/>
  <c r="D806" i="11"/>
  <c r="C806" i="11"/>
  <c r="B806" i="11"/>
  <c r="A806" i="11"/>
  <c r="M805" i="11"/>
  <c r="L805" i="11"/>
  <c r="K805" i="11"/>
  <c r="J805" i="11"/>
  <c r="I805" i="11"/>
  <c r="H805" i="11"/>
  <c r="G805" i="11"/>
  <c r="F805" i="11"/>
  <c r="E805" i="11"/>
  <c r="D805" i="11"/>
  <c r="C805" i="11"/>
  <c r="B805" i="11"/>
  <c r="A805" i="11"/>
  <c r="M804" i="11"/>
  <c r="L804" i="11"/>
  <c r="K804" i="11"/>
  <c r="J804" i="11"/>
  <c r="I804" i="11"/>
  <c r="H804" i="11"/>
  <c r="G804" i="11"/>
  <c r="F804" i="11"/>
  <c r="E804" i="11"/>
  <c r="D804" i="11"/>
  <c r="C804" i="11"/>
  <c r="B804" i="11"/>
  <c r="A804" i="11"/>
  <c r="M803" i="11"/>
  <c r="L803" i="11"/>
  <c r="K803" i="11"/>
  <c r="J803" i="11"/>
  <c r="I803" i="11"/>
  <c r="H803" i="11"/>
  <c r="G803" i="11"/>
  <c r="F803" i="11"/>
  <c r="E803" i="11"/>
  <c r="D803" i="11"/>
  <c r="C803" i="11"/>
  <c r="B803" i="11"/>
  <c r="A803" i="11"/>
  <c r="M802" i="11"/>
  <c r="L802" i="11"/>
  <c r="K802" i="11"/>
  <c r="J802" i="11"/>
  <c r="I802" i="11"/>
  <c r="H802" i="11"/>
  <c r="G802" i="11"/>
  <c r="F802" i="11"/>
  <c r="E802" i="11"/>
  <c r="D802" i="11"/>
  <c r="C802" i="11"/>
  <c r="B802" i="11"/>
  <c r="A802" i="11"/>
  <c r="M801" i="11"/>
  <c r="L801" i="11"/>
  <c r="K801" i="11"/>
  <c r="J801" i="11"/>
  <c r="I801" i="11"/>
  <c r="H801" i="11"/>
  <c r="G801" i="11"/>
  <c r="F801" i="11"/>
  <c r="E801" i="11"/>
  <c r="D801" i="11"/>
  <c r="C801" i="11"/>
  <c r="B801" i="11"/>
  <c r="A801" i="11"/>
  <c r="M800" i="11"/>
  <c r="L800" i="11"/>
  <c r="K800" i="11"/>
  <c r="J800" i="11"/>
  <c r="I800" i="11"/>
  <c r="H800" i="11"/>
  <c r="G800" i="11"/>
  <c r="F800" i="11"/>
  <c r="E800" i="11"/>
  <c r="D800" i="11"/>
  <c r="C800" i="11"/>
  <c r="B800" i="11"/>
  <c r="A800" i="11"/>
  <c r="F799" i="11"/>
  <c r="E799" i="11"/>
  <c r="D799" i="11"/>
  <c r="C799" i="11"/>
  <c r="B799" i="11"/>
  <c r="A799" i="11"/>
  <c r="M798" i="11"/>
  <c r="L798" i="11"/>
  <c r="K798" i="11"/>
  <c r="J798" i="11"/>
  <c r="I798" i="11"/>
  <c r="H798" i="11"/>
  <c r="G798" i="11"/>
  <c r="F798" i="11"/>
  <c r="E798" i="11"/>
  <c r="D798" i="11"/>
  <c r="C798" i="11"/>
  <c r="B798" i="11"/>
  <c r="A798" i="11"/>
  <c r="M797" i="11"/>
  <c r="L797" i="11"/>
  <c r="K797" i="11"/>
  <c r="J797" i="11"/>
  <c r="I797" i="11"/>
  <c r="H797" i="11"/>
  <c r="G797" i="11"/>
  <c r="F797" i="11"/>
  <c r="E797" i="11"/>
  <c r="D797" i="11"/>
  <c r="C797" i="11"/>
  <c r="B797" i="11"/>
  <c r="A797" i="11"/>
  <c r="M796" i="11"/>
  <c r="L796" i="11"/>
  <c r="K796" i="11"/>
  <c r="J796" i="11"/>
  <c r="I796" i="11"/>
  <c r="H796" i="11"/>
  <c r="G796" i="11"/>
  <c r="F796" i="11"/>
  <c r="E796" i="11"/>
  <c r="D796" i="11"/>
  <c r="C796" i="11"/>
  <c r="B796" i="11"/>
  <c r="A796" i="11"/>
  <c r="M795" i="11"/>
  <c r="L795" i="11"/>
  <c r="K795" i="11"/>
  <c r="J795" i="11"/>
  <c r="I795" i="11"/>
  <c r="H795" i="11"/>
  <c r="G795" i="11"/>
  <c r="F795" i="11"/>
  <c r="E795" i="11"/>
  <c r="D795" i="11"/>
  <c r="C795" i="11"/>
  <c r="B795" i="11"/>
  <c r="A795" i="11"/>
  <c r="M794" i="11"/>
  <c r="L794" i="11"/>
  <c r="K794" i="11"/>
  <c r="J794" i="11"/>
  <c r="I794" i="11"/>
  <c r="H794" i="11"/>
  <c r="G794" i="11"/>
  <c r="F794" i="11"/>
  <c r="E794" i="11"/>
  <c r="D794" i="11"/>
  <c r="C794" i="11"/>
  <c r="B794" i="11"/>
  <c r="A794" i="11"/>
  <c r="M793" i="11"/>
  <c r="L793" i="11"/>
  <c r="K793" i="11"/>
  <c r="J793" i="11"/>
  <c r="I793" i="11"/>
  <c r="H793" i="11"/>
  <c r="G793" i="11"/>
  <c r="F793" i="11"/>
  <c r="E793" i="11"/>
  <c r="D793" i="11"/>
  <c r="C793" i="11"/>
  <c r="B793" i="11"/>
  <c r="A793" i="11"/>
  <c r="M792" i="11"/>
  <c r="L792" i="11"/>
  <c r="K792" i="11"/>
  <c r="J792" i="11"/>
  <c r="I792" i="11"/>
  <c r="H792" i="11"/>
  <c r="G792" i="11"/>
  <c r="F792" i="11"/>
  <c r="E792" i="11"/>
  <c r="D792" i="11"/>
  <c r="C792" i="11"/>
  <c r="B792" i="11"/>
  <c r="A792" i="11"/>
  <c r="M791" i="11"/>
  <c r="L791" i="11"/>
  <c r="K791" i="11"/>
  <c r="J791" i="11"/>
  <c r="I791" i="11"/>
  <c r="H791" i="11"/>
  <c r="G791" i="11"/>
  <c r="F791" i="11"/>
  <c r="E791" i="11"/>
  <c r="D791" i="11"/>
  <c r="C791" i="11"/>
  <c r="B791" i="11"/>
  <c r="A791" i="11"/>
  <c r="M790" i="11"/>
  <c r="L790" i="11"/>
  <c r="K790" i="11"/>
  <c r="J790" i="11"/>
  <c r="I790" i="11"/>
  <c r="H790" i="11"/>
  <c r="G790" i="11"/>
  <c r="F790" i="11"/>
  <c r="E790" i="11"/>
  <c r="D790" i="11"/>
  <c r="C790" i="11"/>
  <c r="B790" i="11"/>
  <c r="A790" i="11"/>
  <c r="M789" i="11"/>
  <c r="L789" i="11"/>
  <c r="K789" i="11"/>
  <c r="J789" i="11"/>
  <c r="I789" i="11"/>
  <c r="H789" i="11"/>
  <c r="G789" i="11"/>
  <c r="F789" i="11"/>
  <c r="E789" i="11"/>
  <c r="D789" i="11"/>
  <c r="C789" i="11"/>
  <c r="B789" i="11"/>
  <c r="A789" i="11"/>
  <c r="M788" i="11"/>
  <c r="L788" i="11"/>
  <c r="K788" i="11"/>
  <c r="J788" i="11"/>
  <c r="I788" i="11"/>
  <c r="H788" i="11"/>
  <c r="G788" i="11"/>
  <c r="F788" i="11"/>
  <c r="E788" i="11"/>
  <c r="D788" i="11"/>
  <c r="C788" i="11"/>
  <c r="B788" i="11"/>
  <c r="A788" i="11"/>
  <c r="M787" i="11"/>
  <c r="L787" i="11"/>
  <c r="K787" i="11"/>
  <c r="J787" i="11"/>
  <c r="I787" i="11"/>
  <c r="H787" i="11"/>
  <c r="G787" i="11"/>
  <c r="F787" i="11"/>
  <c r="E787" i="11"/>
  <c r="D787" i="11"/>
  <c r="C787" i="11"/>
  <c r="B787" i="11"/>
  <c r="A787" i="11"/>
  <c r="M786" i="11"/>
  <c r="L786" i="11"/>
  <c r="K786" i="11"/>
  <c r="J786" i="11"/>
  <c r="I786" i="11"/>
  <c r="H786" i="11"/>
  <c r="G786" i="11"/>
  <c r="F786" i="11"/>
  <c r="E786" i="11"/>
  <c r="D786" i="11"/>
  <c r="C786" i="11"/>
  <c r="B786" i="11"/>
  <c r="A786" i="11"/>
  <c r="M785" i="11"/>
  <c r="L785" i="11"/>
  <c r="K785" i="11"/>
  <c r="J785" i="11"/>
  <c r="I785" i="11"/>
  <c r="H785" i="11"/>
  <c r="G785" i="11"/>
  <c r="F785" i="11"/>
  <c r="E785" i="11"/>
  <c r="D785" i="11"/>
  <c r="C785" i="11"/>
  <c r="B785" i="11"/>
  <c r="A785" i="11"/>
  <c r="M784" i="11"/>
  <c r="L784" i="11"/>
  <c r="K784" i="11"/>
  <c r="J784" i="11"/>
  <c r="I784" i="11"/>
  <c r="H784" i="11"/>
  <c r="G784" i="11"/>
  <c r="F784" i="11"/>
  <c r="E784" i="11"/>
  <c r="D784" i="11"/>
  <c r="C784" i="11"/>
  <c r="B784" i="11"/>
  <c r="A784" i="11"/>
  <c r="M783" i="11"/>
  <c r="L783" i="11"/>
  <c r="K783" i="11"/>
  <c r="J783" i="11"/>
  <c r="I783" i="11"/>
  <c r="H783" i="11"/>
  <c r="G783" i="11"/>
  <c r="F783" i="11"/>
  <c r="E783" i="11"/>
  <c r="D783" i="11"/>
  <c r="C783" i="11"/>
  <c r="B783" i="11"/>
  <c r="A783" i="11"/>
  <c r="M782" i="11"/>
  <c r="L782" i="11"/>
  <c r="K782" i="11"/>
  <c r="J782" i="11"/>
  <c r="I782" i="11"/>
  <c r="H782" i="11"/>
  <c r="G782" i="11"/>
  <c r="F782" i="11"/>
  <c r="E782" i="11"/>
  <c r="D782" i="11"/>
  <c r="C782" i="11"/>
  <c r="B782" i="11"/>
  <c r="A782" i="11"/>
  <c r="M781" i="11"/>
  <c r="L781" i="11"/>
  <c r="K781" i="11"/>
  <c r="J781" i="11"/>
  <c r="I781" i="11"/>
  <c r="H781" i="11"/>
  <c r="G781" i="11"/>
  <c r="F781" i="11"/>
  <c r="E781" i="11"/>
  <c r="D781" i="11"/>
  <c r="C781" i="11"/>
  <c r="B781" i="11"/>
  <c r="A781" i="11"/>
  <c r="M780" i="11"/>
  <c r="L780" i="11"/>
  <c r="K780" i="11"/>
  <c r="J780" i="11"/>
  <c r="I780" i="11"/>
  <c r="H780" i="11"/>
  <c r="G780" i="11"/>
  <c r="F780" i="11"/>
  <c r="E780" i="11"/>
  <c r="D780" i="11"/>
  <c r="C780" i="11"/>
  <c r="B780" i="11"/>
  <c r="A780" i="11"/>
  <c r="M779" i="11"/>
  <c r="L779" i="11"/>
  <c r="K779" i="11"/>
  <c r="J779" i="11"/>
  <c r="I779" i="11"/>
  <c r="H779" i="11"/>
  <c r="G779" i="11"/>
  <c r="F779" i="11"/>
  <c r="E779" i="11"/>
  <c r="D779" i="11"/>
  <c r="C779" i="11"/>
  <c r="B779" i="11"/>
  <c r="A779" i="11"/>
  <c r="M778" i="11"/>
  <c r="L778" i="11"/>
  <c r="K778" i="11"/>
  <c r="J778" i="11"/>
  <c r="I778" i="11"/>
  <c r="H778" i="11"/>
  <c r="G778" i="11"/>
  <c r="F778" i="11"/>
  <c r="E778" i="11"/>
  <c r="D778" i="11"/>
  <c r="C778" i="11"/>
  <c r="B778" i="11"/>
  <c r="A778" i="11"/>
  <c r="M777" i="11"/>
  <c r="L777" i="11"/>
  <c r="K777" i="11"/>
  <c r="J777" i="11"/>
  <c r="I777" i="11"/>
  <c r="H777" i="11"/>
  <c r="G777" i="11"/>
  <c r="F777" i="11"/>
  <c r="E777" i="11"/>
  <c r="D777" i="11"/>
  <c r="C777" i="11"/>
  <c r="B777" i="11"/>
  <c r="A777" i="11"/>
  <c r="M776" i="11"/>
  <c r="L776" i="11"/>
  <c r="K776" i="11"/>
  <c r="J776" i="11"/>
  <c r="I776" i="11"/>
  <c r="H776" i="11"/>
  <c r="G776" i="11"/>
  <c r="F776" i="11"/>
  <c r="E776" i="11"/>
  <c r="D776" i="11"/>
  <c r="C776" i="11"/>
  <c r="B776" i="11"/>
  <c r="A776" i="11"/>
  <c r="M775" i="11"/>
  <c r="L775" i="11"/>
  <c r="K775" i="11"/>
  <c r="J775" i="11"/>
  <c r="I775" i="11"/>
  <c r="H775" i="11"/>
  <c r="G775" i="11"/>
  <c r="F775" i="11"/>
  <c r="E775" i="11"/>
  <c r="D775" i="11"/>
  <c r="C775" i="11"/>
  <c r="B775" i="11"/>
  <c r="A775" i="11"/>
  <c r="M774" i="11"/>
  <c r="L774" i="11"/>
  <c r="K774" i="11"/>
  <c r="J774" i="11"/>
  <c r="I774" i="11"/>
  <c r="H774" i="11"/>
  <c r="G774" i="11"/>
  <c r="F774" i="11"/>
  <c r="E774" i="11"/>
  <c r="D774" i="11"/>
  <c r="C774" i="11"/>
  <c r="B774" i="11"/>
  <c r="A774" i="11"/>
  <c r="M773" i="11"/>
  <c r="L773" i="11"/>
  <c r="K773" i="11"/>
  <c r="J773" i="11"/>
  <c r="I773" i="11"/>
  <c r="H773" i="11"/>
  <c r="G773" i="11"/>
  <c r="F773" i="11"/>
  <c r="E773" i="11"/>
  <c r="D773" i="11"/>
  <c r="C773" i="11"/>
  <c r="B773" i="11"/>
  <c r="A773" i="11"/>
  <c r="M772" i="11"/>
  <c r="L772" i="11"/>
  <c r="K772" i="11"/>
  <c r="J772" i="11"/>
  <c r="I772" i="11"/>
  <c r="H772" i="11"/>
  <c r="G772" i="11"/>
  <c r="F772" i="11"/>
  <c r="E772" i="11"/>
  <c r="D772" i="11"/>
  <c r="C772" i="11"/>
  <c r="B772" i="11"/>
  <c r="A772" i="11"/>
  <c r="M771" i="11"/>
  <c r="L771" i="11"/>
  <c r="K771" i="11"/>
  <c r="J771" i="11"/>
  <c r="I771" i="11"/>
  <c r="H771" i="11"/>
  <c r="G771" i="11"/>
  <c r="F771" i="11"/>
  <c r="E771" i="11"/>
  <c r="D771" i="11"/>
  <c r="C771" i="11"/>
  <c r="B771" i="11"/>
  <c r="A771" i="11"/>
  <c r="M770" i="11"/>
  <c r="L770" i="11"/>
  <c r="K770" i="11"/>
  <c r="J770" i="11"/>
  <c r="I770" i="11"/>
  <c r="H770" i="11"/>
  <c r="G770" i="11"/>
  <c r="F770" i="11"/>
  <c r="E770" i="11"/>
  <c r="D770" i="11"/>
  <c r="C770" i="11"/>
  <c r="B770" i="11"/>
  <c r="A770" i="11"/>
  <c r="M769" i="11"/>
  <c r="L769" i="11"/>
  <c r="K769" i="11"/>
  <c r="J769" i="11"/>
  <c r="I769" i="11"/>
  <c r="H769" i="11"/>
  <c r="G769" i="11"/>
  <c r="F769" i="11"/>
  <c r="E769" i="11"/>
  <c r="D769" i="11"/>
  <c r="C769" i="11"/>
  <c r="B769" i="11"/>
  <c r="A769" i="11"/>
  <c r="M768" i="11"/>
  <c r="L768" i="11"/>
  <c r="K768" i="11"/>
  <c r="J768" i="11"/>
  <c r="I768" i="11"/>
  <c r="H768" i="11"/>
  <c r="G768" i="11"/>
  <c r="F768" i="11"/>
  <c r="E768" i="11"/>
  <c r="D768" i="11"/>
  <c r="C768" i="11"/>
  <c r="B768" i="11"/>
  <c r="A768" i="11"/>
  <c r="M767" i="11"/>
  <c r="L767" i="11"/>
  <c r="K767" i="11"/>
  <c r="J767" i="11"/>
  <c r="I767" i="11"/>
  <c r="H767" i="11"/>
  <c r="G767" i="11"/>
  <c r="F767" i="11"/>
  <c r="E767" i="11"/>
  <c r="D767" i="11"/>
  <c r="C767" i="11"/>
  <c r="B767" i="11"/>
  <c r="A767" i="11"/>
  <c r="M766" i="11"/>
  <c r="L766" i="11"/>
  <c r="K766" i="11"/>
  <c r="J766" i="11"/>
  <c r="I766" i="11"/>
  <c r="H766" i="11"/>
  <c r="G766" i="11"/>
  <c r="F766" i="11"/>
  <c r="E766" i="11"/>
  <c r="D766" i="11"/>
  <c r="C766" i="11"/>
  <c r="B766" i="11"/>
  <c r="A766" i="11"/>
  <c r="M765" i="11"/>
  <c r="L765" i="11"/>
  <c r="K765" i="11"/>
  <c r="J765" i="11"/>
  <c r="I765" i="11"/>
  <c r="H765" i="11"/>
  <c r="G765" i="11"/>
  <c r="F765" i="11"/>
  <c r="E765" i="11"/>
  <c r="D765" i="11"/>
  <c r="C765" i="11"/>
  <c r="B765" i="11"/>
  <c r="A765" i="11"/>
  <c r="M764" i="11"/>
  <c r="L764" i="11"/>
  <c r="K764" i="11"/>
  <c r="J764" i="11"/>
  <c r="I764" i="11"/>
  <c r="H764" i="11"/>
  <c r="G764" i="11"/>
  <c r="F764" i="11"/>
  <c r="E764" i="11"/>
  <c r="D764" i="11"/>
  <c r="C764" i="11"/>
  <c r="B764" i="11"/>
  <c r="A764" i="11"/>
  <c r="M763" i="11"/>
  <c r="L763" i="11"/>
  <c r="K763" i="11"/>
  <c r="J763" i="11"/>
  <c r="I763" i="11"/>
  <c r="H763" i="11"/>
  <c r="G763" i="11"/>
  <c r="F763" i="11"/>
  <c r="E763" i="11"/>
  <c r="D763" i="11"/>
  <c r="C763" i="11"/>
  <c r="B763" i="11"/>
  <c r="A763" i="11"/>
  <c r="M762" i="11"/>
  <c r="L762" i="11"/>
  <c r="K762" i="11"/>
  <c r="J762" i="11"/>
  <c r="I762" i="11"/>
  <c r="H762" i="11"/>
  <c r="G762" i="11"/>
  <c r="F762" i="11"/>
  <c r="E762" i="11"/>
  <c r="D762" i="11"/>
  <c r="C762" i="11"/>
  <c r="B762" i="11"/>
  <c r="A762" i="11"/>
  <c r="M761" i="11"/>
  <c r="L761" i="11"/>
  <c r="K761" i="11"/>
  <c r="J761" i="11"/>
  <c r="I761" i="11"/>
  <c r="H761" i="11"/>
  <c r="G761" i="11"/>
  <c r="F761" i="11"/>
  <c r="E761" i="11"/>
  <c r="D761" i="11"/>
  <c r="C761" i="11"/>
  <c r="B761" i="11"/>
  <c r="A761" i="11"/>
  <c r="M760" i="11"/>
  <c r="L760" i="11"/>
  <c r="K760" i="11"/>
  <c r="J760" i="11"/>
  <c r="I760" i="11"/>
  <c r="H760" i="11"/>
  <c r="G760" i="11"/>
  <c r="F760" i="11"/>
  <c r="E760" i="11"/>
  <c r="D760" i="11"/>
  <c r="C760" i="11"/>
  <c r="B760" i="11"/>
  <c r="A760" i="11"/>
  <c r="M759" i="11"/>
  <c r="L759" i="11"/>
  <c r="K759" i="11"/>
  <c r="J759" i="11"/>
  <c r="I759" i="11"/>
  <c r="H759" i="11"/>
  <c r="G759" i="11"/>
  <c r="F759" i="11"/>
  <c r="E759" i="11"/>
  <c r="D759" i="11"/>
  <c r="C759" i="11"/>
  <c r="B759" i="11"/>
  <c r="A759" i="11"/>
  <c r="F758" i="11"/>
  <c r="E758" i="11"/>
  <c r="D758" i="11"/>
  <c r="C758" i="11"/>
  <c r="B758" i="11"/>
  <c r="A758" i="11"/>
  <c r="M757" i="11"/>
  <c r="L757" i="11"/>
  <c r="K757" i="11"/>
  <c r="J757" i="11"/>
  <c r="I757" i="11"/>
  <c r="H757" i="11"/>
  <c r="G757" i="11"/>
  <c r="F757" i="11"/>
  <c r="E757" i="11"/>
  <c r="D757" i="11"/>
  <c r="C757" i="11"/>
  <c r="B757" i="11"/>
  <c r="A757" i="11"/>
  <c r="M756" i="11"/>
  <c r="L756" i="11"/>
  <c r="K756" i="11"/>
  <c r="J756" i="11"/>
  <c r="I756" i="11"/>
  <c r="H756" i="11"/>
  <c r="G756" i="11"/>
  <c r="F756" i="11"/>
  <c r="E756" i="11"/>
  <c r="D756" i="11"/>
  <c r="C756" i="11"/>
  <c r="B756" i="11"/>
  <c r="A756" i="11"/>
  <c r="M755" i="11"/>
  <c r="L755" i="11"/>
  <c r="K755" i="11"/>
  <c r="J755" i="11"/>
  <c r="I755" i="11"/>
  <c r="H755" i="11"/>
  <c r="G755" i="11"/>
  <c r="F755" i="11"/>
  <c r="E755" i="11"/>
  <c r="D755" i="11"/>
  <c r="C755" i="11"/>
  <c r="B755" i="11"/>
  <c r="A755" i="11"/>
  <c r="M754" i="11"/>
  <c r="L754" i="11"/>
  <c r="K754" i="11"/>
  <c r="J754" i="11"/>
  <c r="I754" i="11"/>
  <c r="H754" i="11"/>
  <c r="G754" i="11"/>
  <c r="F754" i="11"/>
  <c r="E754" i="11"/>
  <c r="D754" i="11"/>
  <c r="C754" i="11"/>
  <c r="B754" i="11"/>
  <c r="A754" i="11"/>
  <c r="M753" i="11"/>
  <c r="L753" i="11"/>
  <c r="K753" i="11"/>
  <c r="J753" i="11"/>
  <c r="I753" i="11"/>
  <c r="H753" i="11"/>
  <c r="G753" i="11"/>
  <c r="F753" i="11"/>
  <c r="E753" i="11"/>
  <c r="D753" i="11"/>
  <c r="C753" i="11"/>
  <c r="B753" i="11"/>
  <c r="A753" i="11"/>
  <c r="M752" i="11"/>
  <c r="L752" i="11"/>
  <c r="K752" i="11"/>
  <c r="J752" i="11"/>
  <c r="I752" i="11"/>
  <c r="H752" i="11"/>
  <c r="G752" i="11"/>
  <c r="F752" i="11"/>
  <c r="E752" i="11"/>
  <c r="D752" i="11"/>
  <c r="C752" i="11"/>
  <c r="B752" i="11"/>
  <c r="A752" i="11"/>
  <c r="M751" i="11"/>
  <c r="L751" i="11"/>
  <c r="K751" i="11"/>
  <c r="J751" i="11"/>
  <c r="I751" i="11"/>
  <c r="H751" i="11"/>
  <c r="G751" i="11"/>
  <c r="F751" i="11"/>
  <c r="E751" i="11"/>
  <c r="D751" i="11"/>
  <c r="C751" i="11"/>
  <c r="B751" i="11"/>
  <c r="A751" i="11"/>
  <c r="M750" i="11"/>
  <c r="L750" i="11"/>
  <c r="K750" i="11"/>
  <c r="J750" i="11"/>
  <c r="I750" i="11"/>
  <c r="H750" i="11"/>
  <c r="G750" i="11"/>
  <c r="F750" i="11"/>
  <c r="E750" i="11"/>
  <c r="D750" i="11"/>
  <c r="C750" i="11"/>
  <c r="B750" i="11"/>
  <c r="A750" i="11"/>
  <c r="M749" i="11"/>
  <c r="L749" i="11"/>
  <c r="K749" i="11"/>
  <c r="J749" i="11"/>
  <c r="I749" i="11"/>
  <c r="H749" i="11"/>
  <c r="G749" i="11"/>
  <c r="F749" i="11"/>
  <c r="E749" i="11"/>
  <c r="D749" i="11"/>
  <c r="C749" i="11"/>
  <c r="B749" i="11"/>
  <c r="A749" i="11"/>
  <c r="M748" i="11"/>
  <c r="L748" i="11"/>
  <c r="K748" i="11"/>
  <c r="J748" i="11"/>
  <c r="I748" i="11"/>
  <c r="H748" i="11"/>
  <c r="G748" i="11"/>
  <c r="F748" i="11"/>
  <c r="E748" i="11"/>
  <c r="D748" i="11"/>
  <c r="C748" i="11"/>
  <c r="B748" i="11"/>
  <c r="A748" i="11"/>
  <c r="M747" i="11"/>
  <c r="L747" i="11"/>
  <c r="K747" i="11"/>
  <c r="J747" i="11"/>
  <c r="I747" i="11"/>
  <c r="H747" i="11"/>
  <c r="G747" i="11"/>
  <c r="F747" i="11"/>
  <c r="E747" i="11"/>
  <c r="D747" i="11"/>
  <c r="C747" i="11"/>
  <c r="B747" i="11"/>
  <c r="A747" i="11"/>
  <c r="M746" i="11"/>
  <c r="L746" i="11"/>
  <c r="K746" i="11"/>
  <c r="J746" i="11"/>
  <c r="I746" i="11"/>
  <c r="H746" i="11"/>
  <c r="G746" i="11"/>
  <c r="F746" i="11"/>
  <c r="E746" i="11"/>
  <c r="D746" i="11"/>
  <c r="C746" i="11"/>
  <c r="B746" i="11"/>
  <c r="A746" i="11"/>
  <c r="M745" i="11"/>
  <c r="L745" i="11"/>
  <c r="K745" i="11"/>
  <c r="J745" i="11"/>
  <c r="I745" i="11"/>
  <c r="H745" i="11"/>
  <c r="G745" i="11"/>
  <c r="F745" i="11"/>
  <c r="E745" i="11"/>
  <c r="D745" i="11"/>
  <c r="C745" i="11"/>
  <c r="B745" i="11"/>
  <c r="A745" i="11"/>
  <c r="M744" i="11"/>
  <c r="L744" i="11"/>
  <c r="K744" i="11"/>
  <c r="J744" i="11"/>
  <c r="I744" i="11"/>
  <c r="H744" i="11"/>
  <c r="G744" i="11"/>
  <c r="F744" i="11"/>
  <c r="E744" i="11"/>
  <c r="D744" i="11"/>
  <c r="C744" i="11"/>
  <c r="B744" i="11"/>
  <c r="A744" i="11"/>
  <c r="M743" i="11"/>
  <c r="L743" i="11"/>
  <c r="K743" i="11"/>
  <c r="J743" i="11"/>
  <c r="I743" i="11"/>
  <c r="H743" i="11"/>
  <c r="G743" i="11"/>
  <c r="F743" i="11"/>
  <c r="E743" i="11"/>
  <c r="D743" i="11"/>
  <c r="C743" i="11"/>
  <c r="B743" i="11"/>
  <c r="A743" i="11"/>
  <c r="M742" i="11"/>
  <c r="L742" i="11"/>
  <c r="K742" i="11"/>
  <c r="J742" i="11"/>
  <c r="I742" i="11"/>
  <c r="H742" i="11"/>
  <c r="G742" i="11"/>
  <c r="F742" i="11"/>
  <c r="E742" i="11"/>
  <c r="D742" i="11"/>
  <c r="C742" i="11"/>
  <c r="B742" i="11"/>
  <c r="A742" i="11"/>
  <c r="M741" i="11"/>
  <c r="L741" i="11"/>
  <c r="K741" i="11"/>
  <c r="J741" i="11"/>
  <c r="I741" i="11"/>
  <c r="H741" i="11"/>
  <c r="G741" i="11"/>
  <c r="F741" i="11"/>
  <c r="E741" i="11"/>
  <c r="D741" i="11"/>
  <c r="C741" i="11"/>
  <c r="B741" i="11"/>
  <c r="A741" i="11"/>
  <c r="M740" i="11"/>
  <c r="L740" i="11"/>
  <c r="K740" i="11"/>
  <c r="J740" i="11"/>
  <c r="I740" i="11"/>
  <c r="H740" i="11"/>
  <c r="G740" i="11"/>
  <c r="F740" i="11"/>
  <c r="E740" i="11"/>
  <c r="D740" i="11"/>
  <c r="C740" i="11"/>
  <c r="B740" i="11"/>
  <c r="A740" i="11"/>
  <c r="M739" i="11"/>
  <c r="L739" i="11"/>
  <c r="K739" i="11"/>
  <c r="J739" i="11"/>
  <c r="I739" i="11"/>
  <c r="H739" i="11"/>
  <c r="G739" i="11"/>
  <c r="F739" i="11"/>
  <c r="E739" i="11"/>
  <c r="D739" i="11"/>
  <c r="C739" i="11"/>
  <c r="B739" i="11"/>
  <c r="A739" i="11"/>
  <c r="M738" i="11"/>
  <c r="L738" i="11"/>
  <c r="K738" i="11"/>
  <c r="J738" i="11"/>
  <c r="I738" i="11"/>
  <c r="H738" i="11"/>
  <c r="G738" i="11"/>
  <c r="F738" i="11"/>
  <c r="E738" i="11"/>
  <c r="D738" i="11"/>
  <c r="C738" i="11"/>
  <c r="B738" i="11"/>
  <c r="A738" i="11"/>
  <c r="M737" i="11"/>
  <c r="L737" i="11"/>
  <c r="K737" i="11"/>
  <c r="J737" i="11"/>
  <c r="I737" i="11"/>
  <c r="H737" i="11"/>
  <c r="G737" i="11"/>
  <c r="F737" i="11"/>
  <c r="E737" i="11"/>
  <c r="D737" i="11"/>
  <c r="C737" i="11"/>
  <c r="B737" i="11"/>
  <c r="A737" i="11"/>
  <c r="M736" i="11"/>
  <c r="L736" i="11"/>
  <c r="K736" i="11"/>
  <c r="J736" i="11"/>
  <c r="I736" i="11"/>
  <c r="H736" i="11"/>
  <c r="G736" i="11"/>
  <c r="F736" i="11"/>
  <c r="E736" i="11"/>
  <c r="D736" i="11"/>
  <c r="C736" i="11"/>
  <c r="B736" i="11"/>
  <c r="A736" i="11"/>
  <c r="M735" i="11"/>
  <c r="L735" i="11"/>
  <c r="K735" i="11"/>
  <c r="J735" i="11"/>
  <c r="I735" i="11"/>
  <c r="H735" i="11"/>
  <c r="G735" i="11"/>
  <c r="F735" i="11"/>
  <c r="E735" i="11"/>
  <c r="D735" i="11"/>
  <c r="C735" i="11"/>
  <c r="B735" i="11"/>
  <c r="A735" i="11"/>
  <c r="M734" i="11"/>
  <c r="L734" i="11"/>
  <c r="K734" i="11"/>
  <c r="J734" i="11"/>
  <c r="I734" i="11"/>
  <c r="H734" i="11"/>
  <c r="G734" i="11"/>
  <c r="F734" i="11"/>
  <c r="E734" i="11"/>
  <c r="D734" i="11"/>
  <c r="C734" i="11"/>
  <c r="B734" i="11"/>
  <c r="A734" i="11"/>
  <c r="M733" i="11"/>
  <c r="L733" i="11"/>
  <c r="K733" i="11"/>
  <c r="J733" i="11"/>
  <c r="I733" i="11"/>
  <c r="H733" i="11"/>
  <c r="G733" i="11"/>
  <c r="F733" i="11"/>
  <c r="E733" i="11"/>
  <c r="D733" i="11"/>
  <c r="C733" i="11"/>
  <c r="B733" i="11"/>
  <c r="A733" i="11"/>
  <c r="M732" i="11"/>
  <c r="L732" i="11"/>
  <c r="K732" i="11"/>
  <c r="J732" i="11"/>
  <c r="I732" i="11"/>
  <c r="H732" i="11"/>
  <c r="G732" i="11"/>
  <c r="F732" i="11"/>
  <c r="E732" i="11"/>
  <c r="D732" i="11"/>
  <c r="C732" i="11"/>
  <c r="B732" i="11"/>
  <c r="A732" i="11"/>
  <c r="M731" i="11"/>
  <c r="L731" i="11"/>
  <c r="K731" i="11"/>
  <c r="J731" i="11"/>
  <c r="I731" i="11"/>
  <c r="H731" i="11"/>
  <c r="G731" i="11"/>
  <c r="F731" i="11"/>
  <c r="E731" i="11"/>
  <c r="D731" i="11"/>
  <c r="C731" i="11"/>
  <c r="B731" i="11"/>
  <c r="A731" i="11"/>
  <c r="M730" i="11"/>
  <c r="L730" i="11"/>
  <c r="K730" i="11"/>
  <c r="J730" i="11"/>
  <c r="I730" i="11"/>
  <c r="H730" i="11"/>
  <c r="G730" i="11"/>
  <c r="F730" i="11"/>
  <c r="E730" i="11"/>
  <c r="D730" i="11"/>
  <c r="C730" i="11"/>
  <c r="B730" i="11"/>
  <c r="A730" i="11"/>
  <c r="M729" i="11"/>
  <c r="L729" i="11"/>
  <c r="K729" i="11"/>
  <c r="J729" i="11"/>
  <c r="I729" i="11"/>
  <c r="H729" i="11"/>
  <c r="G729" i="11"/>
  <c r="F729" i="11"/>
  <c r="E729" i="11"/>
  <c r="D729" i="11"/>
  <c r="C729" i="11"/>
  <c r="B729" i="11"/>
  <c r="A729" i="11"/>
  <c r="M728" i="11"/>
  <c r="L728" i="11"/>
  <c r="K728" i="11"/>
  <c r="J728" i="11"/>
  <c r="I728" i="11"/>
  <c r="H728" i="11"/>
  <c r="G728" i="11"/>
  <c r="F728" i="11"/>
  <c r="E728" i="11"/>
  <c r="D728" i="11"/>
  <c r="C728" i="11"/>
  <c r="B728" i="11"/>
  <c r="A728" i="11"/>
  <c r="M727" i="11"/>
  <c r="L727" i="11"/>
  <c r="K727" i="11"/>
  <c r="J727" i="11"/>
  <c r="I727" i="11"/>
  <c r="H727" i="11"/>
  <c r="G727" i="11"/>
  <c r="F727" i="11"/>
  <c r="E727" i="11"/>
  <c r="D727" i="11"/>
  <c r="C727" i="11"/>
  <c r="B727" i="11"/>
  <c r="A727" i="11"/>
  <c r="M726" i="11"/>
  <c r="L726" i="11"/>
  <c r="K726" i="11"/>
  <c r="J726" i="11"/>
  <c r="I726" i="11"/>
  <c r="H726" i="11"/>
  <c r="G726" i="11"/>
  <c r="F726" i="11"/>
  <c r="E726" i="11"/>
  <c r="D726" i="11"/>
  <c r="C726" i="11"/>
  <c r="B726" i="11"/>
  <c r="A726" i="11"/>
  <c r="M725" i="11"/>
  <c r="L725" i="11"/>
  <c r="K725" i="11"/>
  <c r="J725" i="11"/>
  <c r="I725" i="11"/>
  <c r="H725" i="11"/>
  <c r="G725" i="11"/>
  <c r="F725" i="11"/>
  <c r="E725" i="11"/>
  <c r="D725" i="11"/>
  <c r="C725" i="11"/>
  <c r="B725" i="11"/>
  <c r="A725" i="11"/>
  <c r="M724" i="11"/>
  <c r="L724" i="11"/>
  <c r="K724" i="11"/>
  <c r="J724" i="11"/>
  <c r="I724" i="11"/>
  <c r="H724" i="11"/>
  <c r="G724" i="11"/>
  <c r="F724" i="11"/>
  <c r="E724" i="11"/>
  <c r="D724" i="11"/>
  <c r="C724" i="11"/>
  <c r="B724" i="11"/>
  <c r="A724" i="11"/>
  <c r="M723" i="11"/>
  <c r="L723" i="11"/>
  <c r="K723" i="11"/>
  <c r="J723" i="11"/>
  <c r="I723" i="11"/>
  <c r="H723" i="11"/>
  <c r="G723" i="11"/>
  <c r="F723" i="11"/>
  <c r="E723" i="11"/>
  <c r="D723" i="11"/>
  <c r="C723" i="11"/>
  <c r="B723" i="11"/>
  <c r="A723" i="11"/>
  <c r="M722" i="11"/>
  <c r="L722" i="11"/>
  <c r="K722" i="11"/>
  <c r="J722" i="11"/>
  <c r="I722" i="11"/>
  <c r="H722" i="11"/>
  <c r="G722" i="11"/>
  <c r="F722" i="11"/>
  <c r="E722" i="11"/>
  <c r="D722" i="11"/>
  <c r="C722" i="11"/>
  <c r="B722" i="11"/>
  <c r="A722" i="11"/>
  <c r="M721" i="11"/>
  <c r="L721" i="11"/>
  <c r="K721" i="11"/>
  <c r="J721" i="11"/>
  <c r="I721" i="11"/>
  <c r="H721" i="11"/>
  <c r="G721" i="11"/>
  <c r="F721" i="11"/>
  <c r="E721" i="11"/>
  <c r="D721" i="11"/>
  <c r="C721" i="11"/>
  <c r="B721" i="11"/>
  <c r="A721" i="11"/>
  <c r="M720" i="11"/>
  <c r="L720" i="11"/>
  <c r="K720" i="11"/>
  <c r="J720" i="11"/>
  <c r="I720" i="11"/>
  <c r="H720" i="11"/>
  <c r="G720" i="11"/>
  <c r="F720" i="11"/>
  <c r="E720" i="11"/>
  <c r="D720" i="11"/>
  <c r="C720" i="11"/>
  <c r="B720" i="11"/>
  <c r="A720" i="11"/>
  <c r="M719" i="11"/>
  <c r="L719" i="11"/>
  <c r="K719" i="11"/>
  <c r="J719" i="11"/>
  <c r="I719" i="11"/>
  <c r="H719" i="11"/>
  <c r="G719" i="11"/>
  <c r="F719" i="11"/>
  <c r="E719" i="11"/>
  <c r="D719" i="11"/>
  <c r="C719" i="11"/>
  <c r="B719" i="11"/>
  <c r="A719" i="11"/>
  <c r="M718" i="11"/>
  <c r="L718" i="11"/>
  <c r="K718" i="11"/>
  <c r="J718" i="11"/>
  <c r="I718" i="11"/>
  <c r="H718" i="11"/>
  <c r="G718" i="11"/>
  <c r="F718" i="11"/>
  <c r="E718" i="11"/>
  <c r="D718" i="11"/>
  <c r="C718" i="11"/>
  <c r="B718" i="11"/>
  <c r="A718" i="11"/>
  <c r="F717" i="11"/>
  <c r="E717" i="11"/>
  <c r="D717" i="11"/>
  <c r="C717" i="11"/>
  <c r="B717" i="11"/>
  <c r="A717" i="11"/>
  <c r="M716" i="11"/>
  <c r="L716" i="11"/>
  <c r="K716" i="11"/>
  <c r="J716" i="11"/>
  <c r="I716" i="11"/>
  <c r="H716" i="11"/>
  <c r="G716" i="11"/>
  <c r="F716" i="11"/>
  <c r="E716" i="11"/>
  <c r="D716" i="11"/>
  <c r="C716" i="11"/>
  <c r="B716" i="11"/>
  <c r="A716" i="11"/>
  <c r="M715" i="11"/>
  <c r="L715" i="11"/>
  <c r="K715" i="11"/>
  <c r="J715" i="11"/>
  <c r="I715" i="11"/>
  <c r="H715" i="11"/>
  <c r="G715" i="11"/>
  <c r="F715" i="11"/>
  <c r="E715" i="11"/>
  <c r="D715" i="11"/>
  <c r="C715" i="11"/>
  <c r="B715" i="11"/>
  <c r="A715" i="11"/>
  <c r="M714" i="11"/>
  <c r="L714" i="11"/>
  <c r="K714" i="11"/>
  <c r="J714" i="11"/>
  <c r="I714" i="11"/>
  <c r="H714" i="11"/>
  <c r="G714" i="11"/>
  <c r="F714" i="11"/>
  <c r="E714" i="11"/>
  <c r="D714" i="11"/>
  <c r="C714" i="11"/>
  <c r="B714" i="11"/>
  <c r="A714" i="11"/>
  <c r="M713" i="11"/>
  <c r="L713" i="11"/>
  <c r="K713" i="11"/>
  <c r="J713" i="11"/>
  <c r="I713" i="11"/>
  <c r="H713" i="11"/>
  <c r="G713" i="11"/>
  <c r="F713" i="11"/>
  <c r="E713" i="11"/>
  <c r="D713" i="11"/>
  <c r="C713" i="11"/>
  <c r="B713" i="11"/>
  <c r="A713" i="11"/>
  <c r="M712" i="11"/>
  <c r="L712" i="11"/>
  <c r="K712" i="11"/>
  <c r="J712" i="11"/>
  <c r="I712" i="11"/>
  <c r="H712" i="11"/>
  <c r="G712" i="11"/>
  <c r="F712" i="11"/>
  <c r="E712" i="11"/>
  <c r="D712" i="11"/>
  <c r="C712" i="11"/>
  <c r="B712" i="11"/>
  <c r="A712" i="11"/>
  <c r="M711" i="11"/>
  <c r="L711" i="11"/>
  <c r="K711" i="11"/>
  <c r="J711" i="11"/>
  <c r="I711" i="11"/>
  <c r="H711" i="11"/>
  <c r="G711" i="11"/>
  <c r="F711" i="11"/>
  <c r="E711" i="11"/>
  <c r="D711" i="11"/>
  <c r="C711" i="11"/>
  <c r="B711" i="11"/>
  <c r="A711" i="11"/>
  <c r="M710" i="11"/>
  <c r="L710" i="11"/>
  <c r="K710" i="11"/>
  <c r="J710" i="11"/>
  <c r="I710" i="11"/>
  <c r="H710" i="11"/>
  <c r="G710" i="11"/>
  <c r="F710" i="11"/>
  <c r="E710" i="11"/>
  <c r="D710" i="11"/>
  <c r="C710" i="11"/>
  <c r="B710" i="11"/>
  <c r="A710" i="11"/>
  <c r="M709" i="11"/>
  <c r="L709" i="11"/>
  <c r="K709" i="11"/>
  <c r="J709" i="11"/>
  <c r="I709" i="11"/>
  <c r="H709" i="11"/>
  <c r="G709" i="11"/>
  <c r="F709" i="11"/>
  <c r="E709" i="11"/>
  <c r="D709" i="11"/>
  <c r="C709" i="11"/>
  <c r="B709" i="11"/>
  <c r="A709" i="11"/>
  <c r="M708" i="11"/>
  <c r="L708" i="11"/>
  <c r="K708" i="11"/>
  <c r="J708" i="11"/>
  <c r="I708" i="11"/>
  <c r="H708" i="11"/>
  <c r="G708" i="11"/>
  <c r="F708" i="11"/>
  <c r="E708" i="11"/>
  <c r="D708" i="11"/>
  <c r="C708" i="11"/>
  <c r="B708" i="11"/>
  <c r="A708" i="11"/>
  <c r="M707" i="11"/>
  <c r="L707" i="11"/>
  <c r="K707" i="11"/>
  <c r="J707" i="11"/>
  <c r="I707" i="11"/>
  <c r="H707" i="11"/>
  <c r="G707" i="11"/>
  <c r="F707" i="11"/>
  <c r="E707" i="11"/>
  <c r="D707" i="11"/>
  <c r="C707" i="11"/>
  <c r="B707" i="11"/>
  <c r="A707" i="11"/>
  <c r="M706" i="11"/>
  <c r="L706" i="11"/>
  <c r="K706" i="11"/>
  <c r="J706" i="11"/>
  <c r="I706" i="11"/>
  <c r="H706" i="11"/>
  <c r="G706" i="11"/>
  <c r="F706" i="11"/>
  <c r="E706" i="11"/>
  <c r="D706" i="11"/>
  <c r="C706" i="11"/>
  <c r="B706" i="11"/>
  <c r="A706" i="11"/>
  <c r="M705" i="11"/>
  <c r="L705" i="11"/>
  <c r="K705" i="11"/>
  <c r="J705" i="11"/>
  <c r="I705" i="11"/>
  <c r="H705" i="11"/>
  <c r="G705" i="11"/>
  <c r="F705" i="11"/>
  <c r="E705" i="11"/>
  <c r="D705" i="11"/>
  <c r="C705" i="11"/>
  <c r="B705" i="11"/>
  <c r="A705" i="11"/>
  <c r="M704" i="11"/>
  <c r="L704" i="11"/>
  <c r="K704" i="11"/>
  <c r="J704" i="11"/>
  <c r="I704" i="11"/>
  <c r="H704" i="11"/>
  <c r="G704" i="11"/>
  <c r="F704" i="11"/>
  <c r="E704" i="11"/>
  <c r="D704" i="11"/>
  <c r="C704" i="11"/>
  <c r="B704" i="11"/>
  <c r="A704" i="11"/>
  <c r="M703" i="11"/>
  <c r="L703" i="11"/>
  <c r="K703" i="11"/>
  <c r="J703" i="11"/>
  <c r="I703" i="11"/>
  <c r="H703" i="11"/>
  <c r="G703" i="11"/>
  <c r="F703" i="11"/>
  <c r="E703" i="11"/>
  <c r="D703" i="11"/>
  <c r="C703" i="11"/>
  <c r="B703" i="11"/>
  <c r="A703" i="11"/>
  <c r="M702" i="11"/>
  <c r="L702" i="11"/>
  <c r="K702" i="11"/>
  <c r="J702" i="11"/>
  <c r="I702" i="11"/>
  <c r="H702" i="11"/>
  <c r="G702" i="11"/>
  <c r="F702" i="11"/>
  <c r="E702" i="11"/>
  <c r="D702" i="11"/>
  <c r="C702" i="11"/>
  <c r="B702" i="11"/>
  <c r="A702" i="11"/>
  <c r="M701" i="11"/>
  <c r="L701" i="11"/>
  <c r="K701" i="11"/>
  <c r="J701" i="11"/>
  <c r="I701" i="11"/>
  <c r="H701" i="11"/>
  <c r="G701" i="11"/>
  <c r="F701" i="11"/>
  <c r="E701" i="11"/>
  <c r="D701" i="11"/>
  <c r="C701" i="11"/>
  <c r="B701" i="11"/>
  <c r="A701" i="11"/>
  <c r="M700" i="11"/>
  <c r="L700" i="11"/>
  <c r="K700" i="11"/>
  <c r="J700" i="11"/>
  <c r="I700" i="11"/>
  <c r="H700" i="11"/>
  <c r="G700" i="11"/>
  <c r="F700" i="11"/>
  <c r="E700" i="11"/>
  <c r="D700" i="11"/>
  <c r="C700" i="11"/>
  <c r="B700" i="11"/>
  <c r="A700" i="11"/>
  <c r="M699" i="11"/>
  <c r="L699" i="11"/>
  <c r="K699" i="11"/>
  <c r="J699" i="11"/>
  <c r="I699" i="11"/>
  <c r="H699" i="11"/>
  <c r="G699" i="11"/>
  <c r="F699" i="11"/>
  <c r="E699" i="11"/>
  <c r="D699" i="11"/>
  <c r="C699" i="11"/>
  <c r="B699" i="11"/>
  <c r="A699" i="11"/>
  <c r="M698" i="11"/>
  <c r="L698" i="11"/>
  <c r="K698" i="11"/>
  <c r="J698" i="11"/>
  <c r="I698" i="11"/>
  <c r="H698" i="11"/>
  <c r="G698" i="11"/>
  <c r="F698" i="11"/>
  <c r="E698" i="11"/>
  <c r="D698" i="11"/>
  <c r="C698" i="11"/>
  <c r="B698" i="11"/>
  <c r="A698" i="11"/>
  <c r="M697" i="11"/>
  <c r="L697" i="11"/>
  <c r="K697" i="11"/>
  <c r="J697" i="11"/>
  <c r="I697" i="11"/>
  <c r="H697" i="11"/>
  <c r="G697" i="11"/>
  <c r="F697" i="11"/>
  <c r="E697" i="11"/>
  <c r="D697" i="11"/>
  <c r="C697" i="11"/>
  <c r="B697" i="11"/>
  <c r="A697" i="11"/>
  <c r="M696" i="11"/>
  <c r="L696" i="11"/>
  <c r="K696" i="11"/>
  <c r="J696" i="11"/>
  <c r="I696" i="11"/>
  <c r="H696" i="11"/>
  <c r="G696" i="11"/>
  <c r="F696" i="11"/>
  <c r="E696" i="11"/>
  <c r="D696" i="11"/>
  <c r="C696" i="11"/>
  <c r="B696" i="11"/>
  <c r="A696" i="11"/>
  <c r="M695" i="11"/>
  <c r="L695" i="11"/>
  <c r="K695" i="11"/>
  <c r="J695" i="11"/>
  <c r="I695" i="11"/>
  <c r="H695" i="11"/>
  <c r="G695" i="11"/>
  <c r="F695" i="11"/>
  <c r="E695" i="11"/>
  <c r="D695" i="11"/>
  <c r="C695" i="11"/>
  <c r="B695" i="11"/>
  <c r="A695" i="11"/>
  <c r="M694" i="11"/>
  <c r="L694" i="11"/>
  <c r="K694" i="11"/>
  <c r="J694" i="11"/>
  <c r="I694" i="11"/>
  <c r="H694" i="11"/>
  <c r="G694" i="11"/>
  <c r="F694" i="11"/>
  <c r="E694" i="11"/>
  <c r="D694" i="11"/>
  <c r="C694" i="11"/>
  <c r="B694" i="11"/>
  <c r="A694" i="11"/>
  <c r="M693" i="11"/>
  <c r="L693" i="11"/>
  <c r="K693" i="11"/>
  <c r="J693" i="11"/>
  <c r="I693" i="11"/>
  <c r="H693" i="11"/>
  <c r="G693" i="11"/>
  <c r="F693" i="11"/>
  <c r="E693" i="11"/>
  <c r="D693" i="11"/>
  <c r="C693" i="11"/>
  <c r="B693" i="11"/>
  <c r="A693" i="11"/>
  <c r="M692" i="11"/>
  <c r="L692" i="11"/>
  <c r="K692" i="11"/>
  <c r="J692" i="11"/>
  <c r="I692" i="11"/>
  <c r="H692" i="11"/>
  <c r="G692" i="11"/>
  <c r="F692" i="11"/>
  <c r="E692" i="11"/>
  <c r="D692" i="11"/>
  <c r="C692" i="11"/>
  <c r="B692" i="11"/>
  <c r="A692" i="11"/>
  <c r="M691" i="11"/>
  <c r="L691" i="11"/>
  <c r="K691" i="11"/>
  <c r="J691" i="11"/>
  <c r="I691" i="11"/>
  <c r="H691" i="11"/>
  <c r="G691" i="11"/>
  <c r="F691" i="11"/>
  <c r="E691" i="11"/>
  <c r="D691" i="11"/>
  <c r="C691" i="11"/>
  <c r="B691" i="11"/>
  <c r="A691" i="11"/>
  <c r="M690" i="11"/>
  <c r="L690" i="11"/>
  <c r="K690" i="11"/>
  <c r="J690" i="11"/>
  <c r="I690" i="11"/>
  <c r="H690" i="11"/>
  <c r="G690" i="11"/>
  <c r="F690" i="11"/>
  <c r="E690" i="11"/>
  <c r="D690" i="11"/>
  <c r="C690" i="11"/>
  <c r="B690" i="11"/>
  <c r="A690" i="11"/>
  <c r="M689" i="11"/>
  <c r="L689" i="11"/>
  <c r="K689" i="11"/>
  <c r="J689" i="11"/>
  <c r="I689" i="11"/>
  <c r="H689" i="11"/>
  <c r="G689" i="11"/>
  <c r="F689" i="11"/>
  <c r="E689" i="11"/>
  <c r="D689" i="11"/>
  <c r="C689" i="11"/>
  <c r="B689" i="11"/>
  <c r="A689" i="11"/>
  <c r="M688" i="11"/>
  <c r="L688" i="11"/>
  <c r="K688" i="11"/>
  <c r="J688" i="11"/>
  <c r="I688" i="11"/>
  <c r="H688" i="11"/>
  <c r="G688" i="11"/>
  <c r="F688" i="11"/>
  <c r="E688" i="11"/>
  <c r="D688" i="11"/>
  <c r="C688" i="11"/>
  <c r="B688" i="11"/>
  <c r="A688" i="11"/>
  <c r="M687" i="11"/>
  <c r="L687" i="11"/>
  <c r="K687" i="11"/>
  <c r="J687" i="11"/>
  <c r="I687" i="11"/>
  <c r="H687" i="11"/>
  <c r="G687" i="11"/>
  <c r="F687" i="11"/>
  <c r="E687" i="11"/>
  <c r="D687" i="11"/>
  <c r="C687" i="11"/>
  <c r="B687" i="11"/>
  <c r="A687" i="11"/>
  <c r="M686" i="11"/>
  <c r="L686" i="11"/>
  <c r="K686" i="11"/>
  <c r="J686" i="11"/>
  <c r="I686" i="11"/>
  <c r="H686" i="11"/>
  <c r="G686" i="11"/>
  <c r="F686" i="11"/>
  <c r="E686" i="11"/>
  <c r="D686" i="11"/>
  <c r="C686" i="11"/>
  <c r="B686" i="11"/>
  <c r="A686" i="11"/>
  <c r="M685" i="11"/>
  <c r="L685" i="11"/>
  <c r="K685" i="11"/>
  <c r="J685" i="11"/>
  <c r="I685" i="11"/>
  <c r="H685" i="11"/>
  <c r="G685" i="11"/>
  <c r="F685" i="11"/>
  <c r="E685" i="11"/>
  <c r="D685" i="11"/>
  <c r="C685" i="11"/>
  <c r="B685" i="11"/>
  <c r="A685" i="11"/>
  <c r="M684" i="11"/>
  <c r="L684" i="11"/>
  <c r="K684" i="11"/>
  <c r="J684" i="11"/>
  <c r="I684" i="11"/>
  <c r="H684" i="11"/>
  <c r="G684" i="11"/>
  <c r="F684" i="11"/>
  <c r="E684" i="11"/>
  <c r="D684" i="11"/>
  <c r="C684" i="11"/>
  <c r="B684" i="11"/>
  <c r="A684" i="11"/>
  <c r="M683" i="11"/>
  <c r="L683" i="11"/>
  <c r="K683" i="11"/>
  <c r="J683" i="11"/>
  <c r="I683" i="11"/>
  <c r="H683" i="11"/>
  <c r="G683" i="11"/>
  <c r="F683" i="11"/>
  <c r="E683" i="11"/>
  <c r="D683" i="11"/>
  <c r="C683" i="11"/>
  <c r="B683" i="11"/>
  <c r="A683" i="11"/>
  <c r="M682" i="11"/>
  <c r="L682" i="11"/>
  <c r="K682" i="11"/>
  <c r="J682" i="11"/>
  <c r="I682" i="11"/>
  <c r="H682" i="11"/>
  <c r="G682" i="11"/>
  <c r="F682" i="11"/>
  <c r="E682" i="11"/>
  <c r="D682" i="11"/>
  <c r="C682" i="11"/>
  <c r="B682" i="11"/>
  <c r="A682" i="11"/>
  <c r="M681" i="11"/>
  <c r="L681" i="11"/>
  <c r="K681" i="11"/>
  <c r="J681" i="11"/>
  <c r="I681" i="11"/>
  <c r="H681" i="11"/>
  <c r="G681" i="11"/>
  <c r="F681" i="11"/>
  <c r="E681" i="11"/>
  <c r="D681" i="11"/>
  <c r="C681" i="11"/>
  <c r="B681" i="11"/>
  <c r="A681" i="11"/>
  <c r="M680" i="11"/>
  <c r="L680" i="11"/>
  <c r="K680" i="11"/>
  <c r="J680" i="11"/>
  <c r="I680" i="11"/>
  <c r="H680" i="11"/>
  <c r="G680" i="11"/>
  <c r="F680" i="11"/>
  <c r="E680" i="11"/>
  <c r="D680" i="11"/>
  <c r="C680" i="11"/>
  <c r="B680" i="11"/>
  <c r="A680" i="11"/>
  <c r="M679" i="11"/>
  <c r="L679" i="11"/>
  <c r="K679" i="11"/>
  <c r="J679" i="11"/>
  <c r="I679" i="11"/>
  <c r="H679" i="11"/>
  <c r="G679" i="11"/>
  <c r="F679" i="11"/>
  <c r="E679" i="11"/>
  <c r="D679" i="11"/>
  <c r="C679" i="11"/>
  <c r="B679" i="11"/>
  <c r="A679" i="11"/>
  <c r="M678" i="11"/>
  <c r="L678" i="11"/>
  <c r="K678" i="11"/>
  <c r="J678" i="11"/>
  <c r="I678" i="11"/>
  <c r="H678" i="11"/>
  <c r="G678" i="11"/>
  <c r="F678" i="11"/>
  <c r="E678" i="11"/>
  <c r="D678" i="11"/>
  <c r="C678" i="11"/>
  <c r="B678" i="11"/>
  <c r="A678" i="11"/>
  <c r="M677" i="11"/>
  <c r="L677" i="11"/>
  <c r="K677" i="11"/>
  <c r="J677" i="11"/>
  <c r="I677" i="11"/>
  <c r="H677" i="11"/>
  <c r="G677" i="11"/>
  <c r="F677" i="11"/>
  <c r="E677" i="11"/>
  <c r="D677" i="11"/>
  <c r="C677" i="11"/>
  <c r="B677" i="11"/>
  <c r="A677" i="11"/>
  <c r="F676" i="11"/>
  <c r="E676" i="11"/>
  <c r="D676" i="11"/>
  <c r="C676" i="11"/>
  <c r="B676" i="11"/>
  <c r="A676" i="11"/>
  <c r="M675" i="11"/>
  <c r="L675" i="11"/>
  <c r="K675" i="11"/>
  <c r="J675" i="11"/>
  <c r="I675" i="11"/>
  <c r="H675" i="11"/>
  <c r="G675" i="11"/>
  <c r="F675" i="11"/>
  <c r="E675" i="11"/>
  <c r="D675" i="11"/>
  <c r="C675" i="11"/>
  <c r="B675" i="11"/>
  <c r="A675" i="11"/>
  <c r="M674" i="11"/>
  <c r="L674" i="11"/>
  <c r="K674" i="11"/>
  <c r="J674" i="11"/>
  <c r="I674" i="11"/>
  <c r="H674" i="11"/>
  <c r="G674" i="11"/>
  <c r="F674" i="11"/>
  <c r="E674" i="11"/>
  <c r="D674" i="11"/>
  <c r="C674" i="11"/>
  <c r="B674" i="11"/>
  <c r="A674" i="11"/>
  <c r="M673" i="11"/>
  <c r="L673" i="11"/>
  <c r="K673" i="11"/>
  <c r="J673" i="11"/>
  <c r="I673" i="11"/>
  <c r="H673" i="11"/>
  <c r="G673" i="11"/>
  <c r="F673" i="11"/>
  <c r="E673" i="11"/>
  <c r="D673" i="11"/>
  <c r="C673" i="11"/>
  <c r="B673" i="11"/>
  <c r="A673" i="11"/>
  <c r="M672" i="11"/>
  <c r="L672" i="11"/>
  <c r="K672" i="11"/>
  <c r="J672" i="11"/>
  <c r="I672" i="11"/>
  <c r="H672" i="11"/>
  <c r="G672" i="11"/>
  <c r="F672" i="11"/>
  <c r="E672" i="11"/>
  <c r="D672" i="11"/>
  <c r="C672" i="11"/>
  <c r="B672" i="11"/>
  <c r="A672" i="11"/>
  <c r="M671" i="11"/>
  <c r="L671" i="11"/>
  <c r="K671" i="11"/>
  <c r="J671" i="11"/>
  <c r="I671" i="11"/>
  <c r="H671" i="11"/>
  <c r="G671" i="11"/>
  <c r="F671" i="11"/>
  <c r="E671" i="11"/>
  <c r="D671" i="11"/>
  <c r="C671" i="11"/>
  <c r="B671" i="11"/>
  <c r="A671" i="11"/>
  <c r="M670" i="11"/>
  <c r="L670" i="11"/>
  <c r="K670" i="11"/>
  <c r="J670" i="11"/>
  <c r="I670" i="11"/>
  <c r="H670" i="11"/>
  <c r="G670" i="11"/>
  <c r="F670" i="11"/>
  <c r="E670" i="11"/>
  <c r="D670" i="11"/>
  <c r="C670" i="11"/>
  <c r="B670" i="11"/>
  <c r="A670" i="11"/>
  <c r="M669" i="11"/>
  <c r="L669" i="11"/>
  <c r="K669" i="11"/>
  <c r="J669" i="11"/>
  <c r="I669" i="11"/>
  <c r="H669" i="11"/>
  <c r="G669" i="11"/>
  <c r="F669" i="11"/>
  <c r="E669" i="11"/>
  <c r="D669" i="11"/>
  <c r="C669" i="11"/>
  <c r="B669" i="11"/>
  <c r="A669" i="11"/>
  <c r="M668" i="11"/>
  <c r="L668" i="11"/>
  <c r="K668" i="11"/>
  <c r="J668" i="11"/>
  <c r="I668" i="11"/>
  <c r="H668" i="11"/>
  <c r="G668" i="11"/>
  <c r="F668" i="11"/>
  <c r="E668" i="11"/>
  <c r="D668" i="11"/>
  <c r="C668" i="11"/>
  <c r="B668" i="11"/>
  <c r="A668" i="11"/>
  <c r="M667" i="11"/>
  <c r="L667" i="11"/>
  <c r="K667" i="11"/>
  <c r="J667" i="11"/>
  <c r="I667" i="11"/>
  <c r="H667" i="11"/>
  <c r="G667" i="11"/>
  <c r="F667" i="11"/>
  <c r="E667" i="11"/>
  <c r="D667" i="11"/>
  <c r="C667" i="11"/>
  <c r="B667" i="11"/>
  <c r="A667" i="11"/>
  <c r="M666" i="11"/>
  <c r="L666" i="11"/>
  <c r="K666" i="11"/>
  <c r="J666" i="11"/>
  <c r="I666" i="11"/>
  <c r="H666" i="11"/>
  <c r="G666" i="11"/>
  <c r="F666" i="11"/>
  <c r="E666" i="11"/>
  <c r="D666" i="11"/>
  <c r="C666" i="11"/>
  <c r="B666" i="11"/>
  <c r="A666" i="11"/>
  <c r="M665" i="11"/>
  <c r="L665" i="11"/>
  <c r="K665" i="11"/>
  <c r="J665" i="11"/>
  <c r="I665" i="11"/>
  <c r="H665" i="11"/>
  <c r="G665" i="11"/>
  <c r="F665" i="11"/>
  <c r="E665" i="11"/>
  <c r="D665" i="11"/>
  <c r="C665" i="11"/>
  <c r="B665" i="11"/>
  <c r="A665" i="11"/>
  <c r="M664" i="11"/>
  <c r="L664" i="11"/>
  <c r="K664" i="11"/>
  <c r="J664" i="11"/>
  <c r="I664" i="11"/>
  <c r="H664" i="11"/>
  <c r="G664" i="11"/>
  <c r="F664" i="11"/>
  <c r="E664" i="11"/>
  <c r="D664" i="11"/>
  <c r="C664" i="11"/>
  <c r="B664" i="11"/>
  <c r="A664" i="11"/>
  <c r="M663" i="11"/>
  <c r="L663" i="11"/>
  <c r="K663" i="11"/>
  <c r="J663" i="11"/>
  <c r="I663" i="11"/>
  <c r="H663" i="11"/>
  <c r="G663" i="11"/>
  <c r="F663" i="11"/>
  <c r="E663" i="11"/>
  <c r="D663" i="11"/>
  <c r="C663" i="11"/>
  <c r="B663" i="11"/>
  <c r="A663" i="11"/>
  <c r="M662" i="11"/>
  <c r="L662" i="11"/>
  <c r="K662" i="11"/>
  <c r="J662" i="11"/>
  <c r="I662" i="11"/>
  <c r="H662" i="11"/>
  <c r="G662" i="11"/>
  <c r="F662" i="11"/>
  <c r="E662" i="11"/>
  <c r="D662" i="11"/>
  <c r="C662" i="11"/>
  <c r="B662" i="11"/>
  <c r="A662" i="11"/>
  <c r="M661" i="11"/>
  <c r="L661" i="11"/>
  <c r="K661" i="11"/>
  <c r="J661" i="11"/>
  <c r="I661" i="11"/>
  <c r="H661" i="11"/>
  <c r="G661" i="11"/>
  <c r="F661" i="11"/>
  <c r="E661" i="11"/>
  <c r="D661" i="11"/>
  <c r="C661" i="11"/>
  <c r="B661" i="11"/>
  <c r="A661" i="11"/>
  <c r="M660" i="11"/>
  <c r="L660" i="11"/>
  <c r="K660" i="11"/>
  <c r="J660" i="11"/>
  <c r="I660" i="11"/>
  <c r="H660" i="11"/>
  <c r="G660" i="11"/>
  <c r="F660" i="11"/>
  <c r="E660" i="11"/>
  <c r="D660" i="11"/>
  <c r="C660" i="11"/>
  <c r="B660" i="11"/>
  <c r="A660" i="11"/>
  <c r="M659" i="11"/>
  <c r="L659" i="11"/>
  <c r="K659" i="11"/>
  <c r="J659" i="11"/>
  <c r="I659" i="11"/>
  <c r="H659" i="11"/>
  <c r="G659" i="11"/>
  <c r="F659" i="11"/>
  <c r="E659" i="11"/>
  <c r="D659" i="11"/>
  <c r="C659" i="11"/>
  <c r="B659" i="11"/>
  <c r="A659" i="11"/>
  <c r="M658" i="11"/>
  <c r="L658" i="11"/>
  <c r="K658" i="11"/>
  <c r="J658" i="11"/>
  <c r="I658" i="11"/>
  <c r="H658" i="11"/>
  <c r="G658" i="11"/>
  <c r="F658" i="11"/>
  <c r="E658" i="11"/>
  <c r="D658" i="11"/>
  <c r="C658" i="11"/>
  <c r="B658" i="11"/>
  <c r="A658" i="11"/>
  <c r="M657" i="11"/>
  <c r="L657" i="11"/>
  <c r="K657" i="11"/>
  <c r="J657" i="11"/>
  <c r="I657" i="11"/>
  <c r="H657" i="11"/>
  <c r="G657" i="11"/>
  <c r="F657" i="11"/>
  <c r="E657" i="11"/>
  <c r="D657" i="11"/>
  <c r="C657" i="11"/>
  <c r="B657" i="11"/>
  <c r="A657" i="11"/>
  <c r="M656" i="11"/>
  <c r="L656" i="11"/>
  <c r="K656" i="11"/>
  <c r="J656" i="11"/>
  <c r="I656" i="11"/>
  <c r="H656" i="11"/>
  <c r="G656" i="11"/>
  <c r="F656" i="11"/>
  <c r="E656" i="11"/>
  <c r="D656" i="11"/>
  <c r="C656" i="11"/>
  <c r="B656" i="11"/>
  <c r="A656" i="11"/>
  <c r="M655" i="11"/>
  <c r="L655" i="11"/>
  <c r="K655" i="11"/>
  <c r="J655" i="11"/>
  <c r="I655" i="11"/>
  <c r="H655" i="11"/>
  <c r="G655" i="11"/>
  <c r="F655" i="11"/>
  <c r="E655" i="11"/>
  <c r="D655" i="11"/>
  <c r="C655" i="11"/>
  <c r="B655" i="11"/>
  <c r="A655" i="11"/>
  <c r="M654" i="11"/>
  <c r="L654" i="11"/>
  <c r="K654" i="11"/>
  <c r="J654" i="11"/>
  <c r="I654" i="11"/>
  <c r="H654" i="11"/>
  <c r="G654" i="11"/>
  <c r="F654" i="11"/>
  <c r="E654" i="11"/>
  <c r="D654" i="11"/>
  <c r="C654" i="11"/>
  <c r="B654" i="11"/>
  <c r="A654" i="11"/>
  <c r="M653" i="11"/>
  <c r="L653" i="11"/>
  <c r="K653" i="11"/>
  <c r="J653" i="11"/>
  <c r="I653" i="11"/>
  <c r="H653" i="11"/>
  <c r="G653" i="11"/>
  <c r="F653" i="11"/>
  <c r="E653" i="11"/>
  <c r="D653" i="11"/>
  <c r="C653" i="11"/>
  <c r="B653" i="11"/>
  <c r="A653" i="11"/>
  <c r="M652" i="11"/>
  <c r="L652" i="11"/>
  <c r="K652" i="11"/>
  <c r="J652" i="11"/>
  <c r="I652" i="11"/>
  <c r="H652" i="11"/>
  <c r="G652" i="11"/>
  <c r="F652" i="11"/>
  <c r="E652" i="11"/>
  <c r="D652" i="11"/>
  <c r="C652" i="11"/>
  <c r="B652" i="11"/>
  <c r="A652" i="11"/>
  <c r="M651" i="11"/>
  <c r="L651" i="11"/>
  <c r="K651" i="11"/>
  <c r="J651" i="11"/>
  <c r="I651" i="11"/>
  <c r="H651" i="11"/>
  <c r="G651" i="11"/>
  <c r="F651" i="11"/>
  <c r="E651" i="11"/>
  <c r="D651" i="11"/>
  <c r="C651" i="11"/>
  <c r="B651" i="11"/>
  <c r="A651" i="11"/>
  <c r="M650" i="11"/>
  <c r="L650" i="11"/>
  <c r="K650" i="11"/>
  <c r="J650" i="11"/>
  <c r="I650" i="11"/>
  <c r="H650" i="11"/>
  <c r="G650" i="11"/>
  <c r="F650" i="11"/>
  <c r="E650" i="11"/>
  <c r="D650" i="11"/>
  <c r="C650" i="11"/>
  <c r="B650" i="11"/>
  <c r="A650" i="11"/>
  <c r="M649" i="11"/>
  <c r="L649" i="11"/>
  <c r="K649" i="11"/>
  <c r="J649" i="11"/>
  <c r="I649" i="11"/>
  <c r="H649" i="11"/>
  <c r="G649" i="11"/>
  <c r="F649" i="11"/>
  <c r="E649" i="11"/>
  <c r="D649" i="11"/>
  <c r="C649" i="11"/>
  <c r="B649" i="11"/>
  <c r="A649" i="11"/>
  <c r="M648" i="11"/>
  <c r="L648" i="11"/>
  <c r="K648" i="11"/>
  <c r="J648" i="11"/>
  <c r="I648" i="11"/>
  <c r="H648" i="11"/>
  <c r="G648" i="11"/>
  <c r="F648" i="11"/>
  <c r="E648" i="11"/>
  <c r="D648" i="11"/>
  <c r="C648" i="11"/>
  <c r="B648" i="11"/>
  <c r="A648" i="11"/>
  <c r="M647" i="11"/>
  <c r="L647" i="11"/>
  <c r="K647" i="11"/>
  <c r="J647" i="11"/>
  <c r="I647" i="11"/>
  <c r="H647" i="11"/>
  <c r="G647" i="11"/>
  <c r="F647" i="11"/>
  <c r="E647" i="11"/>
  <c r="D647" i="11"/>
  <c r="C647" i="11"/>
  <c r="B647" i="11"/>
  <c r="A647" i="11"/>
  <c r="M646" i="11"/>
  <c r="L646" i="11"/>
  <c r="K646" i="11"/>
  <c r="J646" i="11"/>
  <c r="I646" i="11"/>
  <c r="H646" i="11"/>
  <c r="G646" i="11"/>
  <c r="F646" i="11"/>
  <c r="E646" i="11"/>
  <c r="D646" i="11"/>
  <c r="C646" i="11"/>
  <c r="B646" i="11"/>
  <c r="A646" i="11"/>
  <c r="M645" i="11"/>
  <c r="L645" i="11"/>
  <c r="K645" i="11"/>
  <c r="J645" i="11"/>
  <c r="I645" i="11"/>
  <c r="H645" i="11"/>
  <c r="G645" i="11"/>
  <c r="F645" i="11"/>
  <c r="E645" i="11"/>
  <c r="D645" i="11"/>
  <c r="C645" i="11"/>
  <c r="B645" i="11"/>
  <c r="A645" i="11"/>
  <c r="M644" i="11"/>
  <c r="L644" i="11"/>
  <c r="K644" i="11"/>
  <c r="J644" i="11"/>
  <c r="I644" i="11"/>
  <c r="H644" i="11"/>
  <c r="G644" i="11"/>
  <c r="F644" i="11"/>
  <c r="E644" i="11"/>
  <c r="D644" i="11"/>
  <c r="C644" i="11"/>
  <c r="B644" i="11"/>
  <c r="A644" i="11"/>
  <c r="M643" i="11"/>
  <c r="L643" i="11"/>
  <c r="K643" i="11"/>
  <c r="J643" i="11"/>
  <c r="I643" i="11"/>
  <c r="H643" i="11"/>
  <c r="G643" i="11"/>
  <c r="F643" i="11"/>
  <c r="E643" i="11"/>
  <c r="D643" i="11"/>
  <c r="C643" i="11"/>
  <c r="B643" i="11"/>
  <c r="A643" i="11"/>
  <c r="M642" i="11"/>
  <c r="L642" i="11"/>
  <c r="K642" i="11"/>
  <c r="J642" i="11"/>
  <c r="I642" i="11"/>
  <c r="H642" i="11"/>
  <c r="G642" i="11"/>
  <c r="F642" i="11"/>
  <c r="E642" i="11"/>
  <c r="D642" i="11"/>
  <c r="C642" i="11"/>
  <c r="B642" i="11"/>
  <c r="A642" i="11"/>
  <c r="M641" i="11"/>
  <c r="L641" i="11"/>
  <c r="K641" i="11"/>
  <c r="J641" i="11"/>
  <c r="I641" i="11"/>
  <c r="H641" i="11"/>
  <c r="G641" i="11"/>
  <c r="F641" i="11"/>
  <c r="E641" i="11"/>
  <c r="D641" i="11"/>
  <c r="C641" i="11"/>
  <c r="B641" i="11"/>
  <c r="A641" i="11"/>
  <c r="M640" i="11"/>
  <c r="L640" i="11"/>
  <c r="K640" i="11"/>
  <c r="J640" i="11"/>
  <c r="I640" i="11"/>
  <c r="H640" i="11"/>
  <c r="G640" i="11"/>
  <c r="F640" i="11"/>
  <c r="E640" i="11"/>
  <c r="D640" i="11"/>
  <c r="C640" i="11"/>
  <c r="B640" i="11"/>
  <c r="A640" i="11"/>
  <c r="M639" i="11"/>
  <c r="L639" i="11"/>
  <c r="K639" i="11"/>
  <c r="J639" i="11"/>
  <c r="I639" i="11"/>
  <c r="H639" i="11"/>
  <c r="G639" i="11"/>
  <c r="F639" i="11"/>
  <c r="E639" i="11"/>
  <c r="D639" i="11"/>
  <c r="C639" i="11"/>
  <c r="B639" i="11"/>
  <c r="A639" i="11"/>
  <c r="M638" i="11"/>
  <c r="L638" i="11"/>
  <c r="K638" i="11"/>
  <c r="J638" i="11"/>
  <c r="I638" i="11"/>
  <c r="H638" i="11"/>
  <c r="G638" i="11"/>
  <c r="F638" i="11"/>
  <c r="E638" i="11"/>
  <c r="D638" i="11"/>
  <c r="C638" i="11"/>
  <c r="B638" i="11"/>
  <c r="A638" i="11"/>
  <c r="M637" i="11"/>
  <c r="L637" i="11"/>
  <c r="K637" i="11"/>
  <c r="J637" i="11"/>
  <c r="I637" i="11"/>
  <c r="H637" i="11"/>
  <c r="G637" i="11"/>
  <c r="F637" i="11"/>
  <c r="E637" i="11"/>
  <c r="D637" i="11"/>
  <c r="C637" i="11"/>
  <c r="B637" i="11"/>
  <c r="A637" i="11"/>
  <c r="M636" i="11"/>
  <c r="L636" i="11"/>
  <c r="K636" i="11"/>
  <c r="J636" i="11"/>
  <c r="I636" i="11"/>
  <c r="H636" i="11"/>
  <c r="G636" i="11"/>
  <c r="F636" i="11"/>
  <c r="E636" i="11"/>
  <c r="D636" i="11"/>
  <c r="C636" i="11"/>
  <c r="B636" i="11"/>
  <c r="A636" i="11"/>
  <c r="F635" i="11"/>
  <c r="E635" i="11"/>
  <c r="D635" i="11"/>
  <c r="C635" i="11"/>
  <c r="B635" i="11"/>
  <c r="A635" i="11"/>
  <c r="M634" i="11"/>
  <c r="L634" i="11"/>
  <c r="K634" i="11"/>
  <c r="J634" i="11"/>
  <c r="I634" i="11"/>
  <c r="H634" i="11"/>
  <c r="G634" i="11"/>
  <c r="F634" i="11"/>
  <c r="E634" i="11"/>
  <c r="D634" i="11"/>
  <c r="C634" i="11"/>
  <c r="B634" i="11"/>
  <c r="A634" i="11"/>
  <c r="M633" i="11"/>
  <c r="L633" i="11"/>
  <c r="K633" i="11"/>
  <c r="J633" i="11"/>
  <c r="I633" i="11"/>
  <c r="H633" i="11"/>
  <c r="G633" i="11"/>
  <c r="F633" i="11"/>
  <c r="E633" i="11"/>
  <c r="D633" i="11"/>
  <c r="C633" i="11"/>
  <c r="B633" i="11"/>
  <c r="A633" i="11"/>
  <c r="M632" i="11"/>
  <c r="L632" i="11"/>
  <c r="K632" i="11"/>
  <c r="J632" i="11"/>
  <c r="I632" i="11"/>
  <c r="H632" i="11"/>
  <c r="G632" i="11"/>
  <c r="F632" i="11"/>
  <c r="E632" i="11"/>
  <c r="D632" i="11"/>
  <c r="C632" i="11"/>
  <c r="B632" i="11"/>
  <c r="A632" i="11"/>
  <c r="M631" i="11"/>
  <c r="L631" i="11"/>
  <c r="K631" i="11"/>
  <c r="J631" i="11"/>
  <c r="I631" i="11"/>
  <c r="H631" i="11"/>
  <c r="G631" i="11"/>
  <c r="F631" i="11"/>
  <c r="E631" i="11"/>
  <c r="D631" i="11"/>
  <c r="C631" i="11"/>
  <c r="B631" i="11"/>
  <c r="A631" i="11"/>
  <c r="M630" i="11"/>
  <c r="L630" i="11"/>
  <c r="K630" i="11"/>
  <c r="J630" i="11"/>
  <c r="I630" i="11"/>
  <c r="H630" i="11"/>
  <c r="G630" i="11"/>
  <c r="F630" i="11"/>
  <c r="E630" i="11"/>
  <c r="D630" i="11"/>
  <c r="C630" i="11"/>
  <c r="B630" i="11"/>
  <c r="A630" i="11"/>
  <c r="M629" i="11"/>
  <c r="L629" i="11"/>
  <c r="K629" i="11"/>
  <c r="J629" i="11"/>
  <c r="I629" i="11"/>
  <c r="H629" i="11"/>
  <c r="G629" i="11"/>
  <c r="F629" i="11"/>
  <c r="E629" i="11"/>
  <c r="D629" i="11"/>
  <c r="C629" i="11"/>
  <c r="B629" i="11"/>
  <c r="A629" i="11"/>
  <c r="M628" i="11"/>
  <c r="L628" i="11"/>
  <c r="K628" i="11"/>
  <c r="J628" i="11"/>
  <c r="I628" i="11"/>
  <c r="H628" i="11"/>
  <c r="G628" i="11"/>
  <c r="F628" i="11"/>
  <c r="E628" i="11"/>
  <c r="D628" i="11"/>
  <c r="C628" i="11"/>
  <c r="B628" i="11"/>
  <c r="A628" i="11"/>
  <c r="M627" i="11"/>
  <c r="L627" i="11"/>
  <c r="K627" i="11"/>
  <c r="J627" i="11"/>
  <c r="I627" i="11"/>
  <c r="H627" i="11"/>
  <c r="G627" i="11"/>
  <c r="F627" i="11"/>
  <c r="E627" i="11"/>
  <c r="D627" i="11"/>
  <c r="C627" i="11"/>
  <c r="B627" i="11"/>
  <c r="A627" i="11"/>
  <c r="M626" i="11"/>
  <c r="L626" i="11"/>
  <c r="K626" i="11"/>
  <c r="J626" i="11"/>
  <c r="I626" i="11"/>
  <c r="H626" i="11"/>
  <c r="G626" i="11"/>
  <c r="F626" i="11"/>
  <c r="E626" i="11"/>
  <c r="D626" i="11"/>
  <c r="C626" i="11"/>
  <c r="B626" i="11"/>
  <c r="A626" i="11"/>
  <c r="M625" i="11"/>
  <c r="L625" i="11"/>
  <c r="K625" i="11"/>
  <c r="J625" i="11"/>
  <c r="I625" i="11"/>
  <c r="H625" i="11"/>
  <c r="G625" i="11"/>
  <c r="F625" i="11"/>
  <c r="E625" i="11"/>
  <c r="D625" i="11"/>
  <c r="C625" i="11"/>
  <c r="B625" i="11"/>
  <c r="A625" i="11"/>
  <c r="M624" i="11"/>
  <c r="L624" i="11"/>
  <c r="K624" i="11"/>
  <c r="J624" i="11"/>
  <c r="I624" i="11"/>
  <c r="H624" i="11"/>
  <c r="G624" i="11"/>
  <c r="F624" i="11"/>
  <c r="E624" i="11"/>
  <c r="D624" i="11"/>
  <c r="C624" i="11"/>
  <c r="B624" i="11"/>
  <c r="A624" i="11"/>
  <c r="M623" i="11"/>
  <c r="L623" i="11"/>
  <c r="K623" i="11"/>
  <c r="J623" i="11"/>
  <c r="I623" i="11"/>
  <c r="H623" i="11"/>
  <c r="G623" i="11"/>
  <c r="F623" i="11"/>
  <c r="E623" i="11"/>
  <c r="D623" i="11"/>
  <c r="C623" i="11"/>
  <c r="B623" i="11"/>
  <c r="A623" i="11"/>
  <c r="M622" i="11"/>
  <c r="L622" i="11"/>
  <c r="K622" i="11"/>
  <c r="J622" i="11"/>
  <c r="I622" i="11"/>
  <c r="H622" i="11"/>
  <c r="G622" i="11"/>
  <c r="F622" i="11"/>
  <c r="E622" i="11"/>
  <c r="D622" i="11"/>
  <c r="C622" i="11"/>
  <c r="B622" i="11"/>
  <c r="A622" i="11"/>
  <c r="M621" i="11"/>
  <c r="L621" i="11"/>
  <c r="K621" i="11"/>
  <c r="J621" i="11"/>
  <c r="I621" i="11"/>
  <c r="H621" i="11"/>
  <c r="G621" i="11"/>
  <c r="F621" i="11"/>
  <c r="E621" i="11"/>
  <c r="D621" i="11"/>
  <c r="C621" i="11"/>
  <c r="B621" i="11"/>
  <c r="A621" i="11"/>
  <c r="M620" i="11"/>
  <c r="L620" i="11"/>
  <c r="K620" i="11"/>
  <c r="J620" i="11"/>
  <c r="I620" i="11"/>
  <c r="H620" i="11"/>
  <c r="G620" i="11"/>
  <c r="F620" i="11"/>
  <c r="E620" i="11"/>
  <c r="D620" i="11"/>
  <c r="C620" i="11"/>
  <c r="B620" i="11"/>
  <c r="A620" i="11"/>
  <c r="M619" i="11"/>
  <c r="L619" i="11"/>
  <c r="K619" i="11"/>
  <c r="J619" i="11"/>
  <c r="I619" i="11"/>
  <c r="H619" i="11"/>
  <c r="G619" i="11"/>
  <c r="F619" i="11"/>
  <c r="E619" i="11"/>
  <c r="D619" i="11"/>
  <c r="C619" i="11"/>
  <c r="B619" i="11"/>
  <c r="A619" i="11"/>
  <c r="M618" i="11"/>
  <c r="L618" i="11"/>
  <c r="K618" i="11"/>
  <c r="J618" i="11"/>
  <c r="I618" i="11"/>
  <c r="H618" i="11"/>
  <c r="G618" i="11"/>
  <c r="F618" i="11"/>
  <c r="E618" i="11"/>
  <c r="D618" i="11"/>
  <c r="C618" i="11"/>
  <c r="B618" i="11"/>
  <c r="A618" i="11"/>
  <c r="M617" i="11"/>
  <c r="L617" i="11"/>
  <c r="K617" i="11"/>
  <c r="J617" i="11"/>
  <c r="I617" i="11"/>
  <c r="H617" i="11"/>
  <c r="G617" i="11"/>
  <c r="F617" i="11"/>
  <c r="E617" i="11"/>
  <c r="D617" i="11"/>
  <c r="C617" i="11"/>
  <c r="B617" i="11"/>
  <c r="A617" i="11"/>
  <c r="M616" i="11"/>
  <c r="L616" i="11"/>
  <c r="K616" i="11"/>
  <c r="J616" i="11"/>
  <c r="I616" i="11"/>
  <c r="H616" i="11"/>
  <c r="G616" i="11"/>
  <c r="F616" i="11"/>
  <c r="E616" i="11"/>
  <c r="D616" i="11"/>
  <c r="C616" i="11"/>
  <c r="B616" i="11"/>
  <c r="A616" i="11"/>
  <c r="M615" i="11"/>
  <c r="L615" i="11"/>
  <c r="K615" i="11"/>
  <c r="J615" i="11"/>
  <c r="I615" i="11"/>
  <c r="H615" i="11"/>
  <c r="G615" i="11"/>
  <c r="F615" i="11"/>
  <c r="E615" i="11"/>
  <c r="D615" i="11"/>
  <c r="C615" i="11"/>
  <c r="B615" i="11"/>
  <c r="A615" i="11"/>
  <c r="M614" i="11"/>
  <c r="L614" i="11"/>
  <c r="K614" i="11"/>
  <c r="J614" i="11"/>
  <c r="I614" i="11"/>
  <c r="H614" i="11"/>
  <c r="G614" i="11"/>
  <c r="F614" i="11"/>
  <c r="E614" i="11"/>
  <c r="D614" i="11"/>
  <c r="C614" i="11"/>
  <c r="B614" i="11"/>
  <c r="A614" i="11"/>
  <c r="M613" i="11"/>
  <c r="L613" i="11"/>
  <c r="K613" i="11"/>
  <c r="J613" i="11"/>
  <c r="I613" i="11"/>
  <c r="H613" i="11"/>
  <c r="G613" i="11"/>
  <c r="F613" i="11"/>
  <c r="E613" i="11"/>
  <c r="D613" i="11"/>
  <c r="C613" i="11"/>
  <c r="B613" i="11"/>
  <c r="A613" i="11"/>
  <c r="M612" i="11"/>
  <c r="L612" i="11"/>
  <c r="K612" i="11"/>
  <c r="J612" i="11"/>
  <c r="I612" i="11"/>
  <c r="H612" i="11"/>
  <c r="G612" i="11"/>
  <c r="F612" i="11"/>
  <c r="E612" i="11"/>
  <c r="D612" i="11"/>
  <c r="C612" i="11"/>
  <c r="B612" i="11"/>
  <c r="A612" i="11"/>
  <c r="M611" i="11"/>
  <c r="L611" i="11"/>
  <c r="K611" i="11"/>
  <c r="J611" i="11"/>
  <c r="I611" i="11"/>
  <c r="H611" i="11"/>
  <c r="G611" i="11"/>
  <c r="F611" i="11"/>
  <c r="E611" i="11"/>
  <c r="D611" i="11"/>
  <c r="C611" i="11"/>
  <c r="B611" i="11"/>
  <c r="A611" i="11"/>
  <c r="M610" i="11"/>
  <c r="L610" i="11"/>
  <c r="K610" i="11"/>
  <c r="J610" i="11"/>
  <c r="I610" i="11"/>
  <c r="H610" i="11"/>
  <c r="G610" i="11"/>
  <c r="F610" i="11"/>
  <c r="E610" i="11"/>
  <c r="D610" i="11"/>
  <c r="C610" i="11"/>
  <c r="B610" i="11"/>
  <c r="A610" i="11"/>
  <c r="M609" i="11"/>
  <c r="L609" i="11"/>
  <c r="K609" i="11"/>
  <c r="J609" i="11"/>
  <c r="I609" i="11"/>
  <c r="H609" i="11"/>
  <c r="G609" i="11"/>
  <c r="F609" i="11"/>
  <c r="E609" i="11"/>
  <c r="D609" i="11"/>
  <c r="C609" i="11"/>
  <c r="B609" i="11"/>
  <c r="A609" i="11"/>
  <c r="M608" i="11"/>
  <c r="L608" i="11"/>
  <c r="K608" i="11"/>
  <c r="J608" i="11"/>
  <c r="I608" i="11"/>
  <c r="H608" i="11"/>
  <c r="G608" i="11"/>
  <c r="F608" i="11"/>
  <c r="E608" i="11"/>
  <c r="D608" i="11"/>
  <c r="C608" i="11"/>
  <c r="B608" i="11"/>
  <c r="A608" i="11"/>
  <c r="M607" i="11"/>
  <c r="L607" i="11"/>
  <c r="K607" i="11"/>
  <c r="J607" i="11"/>
  <c r="I607" i="11"/>
  <c r="H607" i="11"/>
  <c r="G607" i="11"/>
  <c r="F607" i="11"/>
  <c r="E607" i="11"/>
  <c r="D607" i="11"/>
  <c r="C607" i="11"/>
  <c r="B607" i="11"/>
  <c r="A607" i="11"/>
  <c r="M606" i="11"/>
  <c r="L606" i="11"/>
  <c r="K606" i="11"/>
  <c r="J606" i="11"/>
  <c r="I606" i="11"/>
  <c r="H606" i="11"/>
  <c r="G606" i="11"/>
  <c r="F606" i="11"/>
  <c r="E606" i="11"/>
  <c r="D606" i="11"/>
  <c r="C606" i="11"/>
  <c r="B606" i="11"/>
  <c r="A606" i="11"/>
  <c r="M605" i="11"/>
  <c r="L605" i="11"/>
  <c r="K605" i="11"/>
  <c r="J605" i="11"/>
  <c r="I605" i="11"/>
  <c r="H605" i="11"/>
  <c r="G605" i="11"/>
  <c r="F605" i="11"/>
  <c r="E605" i="11"/>
  <c r="D605" i="11"/>
  <c r="C605" i="11"/>
  <c r="B605" i="11"/>
  <c r="A605" i="11"/>
  <c r="M604" i="11"/>
  <c r="L604" i="11"/>
  <c r="K604" i="11"/>
  <c r="J604" i="11"/>
  <c r="I604" i="11"/>
  <c r="H604" i="11"/>
  <c r="G604" i="11"/>
  <c r="F604" i="11"/>
  <c r="E604" i="11"/>
  <c r="D604" i="11"/>
  <c r="C604" i="11"/>
  <c r="B604" i="11"/>
  <c r="A604" i="11"/>
  <c r="M603" i="11"/>
  <c r="L603" i="11"/>
  <c r="K603" i="11"/>
  <c r="J603" i="11"/>
  <c r="I603" i="11"/>
  <c r="H603" i="11"/>
  <c r="G603" i="11"/>
  <c r="F603" i="11"/>
  <c r="E603" i="11"/>
  <c r="D603" i="11"/>
  <c r="C603" i="11"/>
  <c r="B603" i="11"/>
  <c r="A603" i="11"/>
  <c r="M602" i="11"/>
  <c r="L602" i="11"/>
  <c r="K602" i="11"/>
  <c r="J602" i="11"/>
  <c r="I602" i="11"/>
  <c r="H602" i="11"/>
  <c r="G602" i="11"/>
  <c r="F602" i="11"/>
  <c r="E602" i="11"/>
  <c r="D602" i="11"/>
  <c r="C602" i="11"/>
  <c r="B602" i="11"/>
  <c r="A602" i="11"/>
  <c r="M601" i="11"/>
  <c r="L601" i="11"/>
  <c r="K601" i="11"/>
  <c r="J601" i="11"/>
  <c r="I601" i="11"/>
  <c r="H601" i="11"/>
  <c r="G601" i="11"/>
  <c r="F601" i="11"/>
  <c r="E601" i="11"/>
  <c r="D601" i="11"/>
  <c r="C601" i="11"/>
  <c r="B601" i="11"/>
  <c r="A601" i="11"/>
  <c r="M600" i="11"/>
  <c r="L600" i="11"/>
  <c r="K600" i="11"/>
  <c r="J600" i="11"/>
  <c r="I600" i="11"/>
  <c r="H600" i="11"/>
  <c r="G600" i="11"/>
  <c r="F600" i="11"/>
  <c r="E600" i="11"/>
  <c r="D600" i="11"/>
  <c r="C600" i="11"/>
  <c r="B600" i="11"/>
  <c r="A600" i="11"/>
  <c r="M599" i="11"/>
  <c r="L599" i="11"/>
  <c r="K599" i="11"/>
  <c r="J599" i="11"/>
  <c r="I599" i="11"/>
  <c r="H599" i="11"/>
  <c r="G599" i="11"/>
  <c r="F599" i="11"/>
  <c r="E599" i="11"/>
  <c r="D599" i="11"/>
  <c r="C599" i="11"/>
  <c r="B599" i="11"/>
  <c r="A599" i="11"/>
  <c r="M598" i="11"/>
  <c r="L598" i="11"/>
  <c r="K598" i="11"/>
  <c r="J598" i="11"/>
  <c r="I598" i="11"/>
  <c r="H598" i="11"/>
  <c r="G598" i="11"/>
  <c r="F598" i="11"/>
  <c r="E598" i="11"/>
  <c r="D598" i="11"/>
  <c r="C598" i="11"/>
  <c r="B598" i="11"/>
  <c r="A598" i="11"/>
  <c r="M597" i="11"/>
  <c r="L597" i="11"/>
  <c r="K597" i="11"/>
  <c r="J597" i="11"/>
  <c r="I597" i="11"/>
  <c r="H597" i="11"/>
  <c r="G597" i="11"/>
  <c r="F597" i="11"/>
  <c r="E597" i="11"/>
  <c r="D597" i="11"/>
  <c r="C597" i="11"/>
  <c r="B597" i="11"/>
  <c r="A597" i="11"/>
  <c r="M596" i="11"/>
  <c r="L596" i="11"/>
  <c r="K596" i="11"/>
  <c r="J596" i="11"/>
  <c r="I596" i="11"/>
  <c r="H596" i="11"/>
  <c r="G596" i="11"/>
  <c r="F596" i="11"/>
  <c r="E596" i="11"/>
  <c r="D596" i="11"/>
  <c r="C596" i="11"/>
  <c r="B596" i="11"/>
  <c r="A596" i="11"/>
  <c r="M595" i="11"/>
  <c r="L595" i="11"/>
  <c r="K595" i="11"/>
  <c r="J595" i="11"/>
  <c r="I595" i="11"/>
  <c r="H595" i="11"/>
  <c r="G595" i="11"/>
  <c r="F595" i="11"/>
  <c r="E595" i="11"/>
  <c r="D595" i="11"/>
  <c r="C595" i="11"/>
  <c r="B595" i="11"/>
  <c r="A595" i="11"/>
  <c r="F594" i="11"/>
  <c r="E594" i="11"/>
  <c r="D594" i="11"/>
  <c r="C594" i="11"/>
  <c r="B594" i="11"/>
  <c r="A594" i="11"/>
  <c r="M593" i="11"/>
  <c r="L593" i="11"/>
  <c r="K593" i="11"/>
  <c r="J593" i="11"/>
  <c r="I593" i="11"/>
  <c r="H593" i="11"/>
  <c r="G593" i="11"/>
  <c r="F593" i="11"/>
  <c r="E593" i="11"/>
  <c r="D593" i="11"/>
  <c r="C593" i="11"/>
  <c r="B593" i="11"/>
  <c r="A593" i="11"/>
  <c r="M592" i="11"/>
  <c r="L592" i="11"/>
  <c r="K592" i="11"/>
  <c r="J592" i="11"/>
  <c r="I592" i="11"/>
  <c r="H592" i="11"/>
  <c r="G592" i="11"/>
  <c r="F592" i="11"/>
  <c r="E592" i="11"/>
  <c r="D592" i="11"/>
  <c r="C592" i="11"/>
  <c r="B592" i="11"/>
  <c r="A592" i="11"/>
  <c r="M591" i="11"/>
  <c r="L591" i="11"/>
  <c r="K591" i="11"/>
  <c r="J591" i="11"/>
  <c r="I591" i="11"/>
  <c r="H591" i="11"/>
  <c r="G591" i="11"/>
  <c r="F591" i="11"/>
  <c r="E591" i="11"/>
  <c r="D591" i="11"/>
  <c r="C591" i="11"/>
  <c r="B591" i="11"/>
  <c r="A591" i="11"/>
  <c r="M590" i="11"/>
  <c r="L590" i="11"/>
  <c r="K590" i="11"/>
  <c r="J590" i="11"/>
  <c r="I590" i="11"/>
  <c r="H590" i="11"/>
  <c r="G590" i="11"/>
  <c r="F590" i="11"/>
  <c r="E590" i="11"/>
  <c r="D590" i="11"/>
  <c r="C590" i="11"/>
  <c r="B590" i="11"/>
  <c r="A590" i="11"/>
  <c r="M589" i="11"/>
  <c r="L589" i="11"/>
  <c r="K589" i="11"/>
  <c r="J589" i="11"/>
  <c r="I589" i="11"/>
  <c r="H589" i="11"/>
  <c r="G589" i="11"/>
  <c r="F589" i="11"/>
  <c r="E589" i="11"/>
  <c r="D589" i="11"/>
  <c r="C589" i="11"/>
  <c r="B589" i="11"/>
  <c r="A589" i="11"/>
  <c r="M588" i="11"/>
  <c r="L588" i="11"/>
  <c r="K588" i="11"/>
  <c r="J588" i="11"/>
  <c r="I588" i="11"/>
  <c r="H588" i="11"/>
  <c r="G588" i="11"/>
  <c r="F588" i="11"/>
  <c r="E588" i="11"/>
  <c r="D588" i="11"/>
  <c r="C588" i="11"/>
  <c r="B588" i="11"/>
  <c r="A588" i="11"/>
  <c r="M587" i="11"/>
  <c r="L587" i="11"/>
  <c r="K587" i="11"/>
  <c r="J587" i="11"/>
  <c r="I587" i="11"/>
  <c r="H587" i="11"/>
  <c r="G587" i="11"/>
  <c r="F587" i="11"/>
  <c r="E587" i="11"/>
  <c r="D587" i="11"/>
  <c r="C587" i="11"/>
  <c r="B587" i="11"/>
  <c r="A587" i="11"/>
  <c r="M586" i="11"/>
  <c r="L586" i="11"/>
  <c r="K586" i="11"/>
  <c r="J586" i="11"/>
  <c r="I586" i="11"/>
  <c r="H586" i="11"/>
  <c r="G586" i="11"/>
  <c r="F586" i="11"/>
  <c r="E586" i="11"/>
  <c r="D586" i="11"/>
  <c r="C586" i="11"/>
  <c r="B586" i="11"/>
  <c r="A586" i="11"/>
  <c r="M585" i="11"/>
  <c r="L585" i="11"/>
  <c r="K585" i="11"/>
  <c r="J585" i="11"/>
  <c r="I585" i="11"/>
  <c r="H585" i="11"/>
  <c r="G585" i="11"/>
  <c r="F585" i="11"/>
  <c r="E585" i="11"/>
  <c r="D585" i="11"/>
  <c r="C585" i="11"/>
  <c r="B585" i="11"/>
  <c r="A585" i="11"/>
  <c r="M584" i="11"/>
  <c r="L584" i="11"/>
  <c r="K584" i="11"/>
  <c r="J584" i="11"/>
  <c r="I584" i="11"/>
  <c r="H584" i="11"/>
  <c r="G584" i="11"/>
  <c r="F584" i="11"/>
  <c r="E584" i="11"/>
  <c r="D584" i="11"/>
  <c r="C584" i="11"/>
  <c r="B584" i="11"/>
  <c r="A584" i="11"/>
  <c r="M583" i="11"/>
  <c r="L583" i="11"/>
  <c r="K583" i="11"/>
  <c r="J583" i="11"/>
  <c r="I583" i="11"/>
  <c r="H583" i="11"/>
  <c r="G583" i="11"/>
  <c r="F583" i="11"/>
  <c r="E583" i="11"/>
  <c r="D583" i="11"/>
  <c r="C583" i="11"/>
  <c r="B583" i="11"/>
  <c r="A583" i="11"/>
  <c r="M582" i="11"/>
  <c r="L582" i="11"/>
  <c r="K582" i="11"/>
  <c r="J582" i="11"/>
  <c r="I582" i="11"/>
  <c r="H582" i="11"/>
  <c r="G582" i="11"/>
  <c r="F582" i="11"/>
  <c r="E582" i="11"/>
  <c r="D582" i="11"/>
  <c r="C582" i="11"/>
  <c r="B582" i="11"/>
  <c r="A582" i="11"/>
  <c r="M581" i="11"/>
  <c r="L581" i="11"/>
  <c r="K581" i="11"/>
  <c r="J581" i="11"/>
  <c r="I581" i="11"/>
  <c r="H581" i="11"/>
  <c r="G581" i="11"/>
  <c r="F581" i="11"/>
  <c r="E581" i="11"/>
  <c r="D581" i="11"/>
  <c r="C581" i="11"/>
  <c r="B581" i="11"/>
  <c r="A581" i="11"/>
  <c r="M580" i="11"/>
  <c r="L580" i="11"/>
  <c r="K580" i="11"/>
  <c r="J580" i="11"/>
  <c r="I580" i="11"/>
  <c r="H580" i="11"/>
  <c r="G580" i="11"/>
  <c r="F580" i="11"/>
  <c r="E580" i="11"/>
  <c r="D580" i="11"/>
  <c r="C580" i="11"/>
  <c r="B580" i="11"/>
  <c r="A580" i="11"/>
  <c r="M579" i="11"/>
  <c r="L579" i="11"/>
  <c r="K579" i="11"/>
  <c r="J579" i="11"/>
  <c r="I579" i="11"/>
  <c r="H579" i="11"/>
  <c r="G579" i="11"/>
  <c r="F579" i="11"/>
  <c r="E579" i="11"/>
  <c r="D579" i="11"/>
  <c r="C579" i="11"/>
  <c r="B579" i="11"/>
  <c r="A579" i="11"/>
  <c r="M578" i="11"/>
  <c r="L578" i="11"/>
  <c r="K578" i="11"/>
  <c r="J578" i="11"/>
  <c r="I578" i="11"/>
  <c r="H578" i="11"/>
  <c r="G578" i="11"/>
  <c r="F578" i="11"/>
  <c r="E578" i="11"/>
  <c r="D578" i="11"/>
  <c r="C578" i="11"/>
  <c r="B578" i="11"/>
  <c r="A578" i="11"/>
  <c r="M577" i="11"/>
  <c r="L577" i="11"/>
  <c r="K577" i="11"/>
  <c r="J577" i="11"/>
  <c r="I577" i="11"/>
  <c r="H577" i="11"/>
  <c r="G577" i="11"/>
  <c r="F577" i="11"/>
  <c r="E577" i="11"/>
  <c r="D577" i="11"/>
  <c r="C577" i="11"/>
  <c r="B577" i="11"/>
  <c r="A577" i="11"/>
  <c r="M576" i="11"/>
  <c r="L576" i="11"/>
  <c r="K576" i="11"/>
  <c r="J576" i="11"/>
  <c r="I576" i="11"/>
  <c r="H576" i="11"/>
  <c r="G576" i="11"/>
  <c r="F576" i="11"/>
  <c r="E576" i="11"/>
  <c r="D576" i="11"/>
  <c r="C576" i="11"/>
  <c r="B576" i="11"/>
  <c r="A576" i="11"/>
  <c r="M575" i="11"/>
  <c r="L575" i="11"/>
  <c r="K575" i="11"/>
  <c r="J575" i="11"/>
  <c r="I575" i="11"/>
  <c r="H575" i="11"/>
  <c r="G575" i="11"/>
  <c r="F575" i="11"/>
  <c r="E575" i="11"/>
  <c r="D575" i="11"/>
  <c r="C575" i="11"/>
  <c r="B575" i="11"/>
  <c r="A575" i="11"/>
  <c r="M574" i="11"/>
  <c r="L574" i="11"/>
  <c r="K574" i="11"/>
  <c r="J574" i="11"/>
  <c r="I574" i="11"/>
  <c r="H574" i="11"/>
  <c r="G574" i="11"/>
  <c r="F574" i="11"/>
  <c r="E574" i="11"/>
  <c r="D574" i="11"/>
  <c r="C574" i="11"/>
  <c r="B574" i="11"/>
  <c r="A574" i="11"/>
  <c r="M573" i="11"/>
  <c r="L573" i="11"/>
  <c r="K573" i="11"/>
  <c r="J573" i="11"/>
  <c r="I573" i="11"/>
  <c r="H573" i="11"/>
  <c r="G573" i="11"/>
  <c r="F573" i="11"/>
  <c r="E573" i="11"/>
  <c r="D573" i="11"/>
  <c r="C573" i="11"/>
  <c r="B573" i="11"/>
  <c r="A573" i="11"/>
  <c r="M572" i="11"/>
  <c r="L572" i="11"/>
  <c r="K572" i="11"/>
  <c r="J572" i="11"/>
  <c r="I572" i="11"/>
  <c r="H572" i="11"/>
  <c r="G572" i="11"/>
  <c r="F572" i="11"/>
  <c r="E572" i="11"/>
  <c r="D572" i="11"/>
  <c r="C572" i="11"/>
  <c r="B572" i="11"/>
  <c r="A572" i="11"/>
  <c r="M571" i="11"/>
  <c r="L571" i="11"/>
  <c r="K571" i="11"/>
  <c r="J571" i="11"/>
  <c r="I571" i="11"/>
  <c r="H571" i="11"/>
  <c r="G571" i="11"/>
  <c r="F571" i="11"/>
  <c r="E571" i="11"/>
  <c r="D571" i="11"/>
  <c r="C571" i="11"/>
  <c r="B571" i="11"/>
  <c r="A571" i="11"/>
  <c r="M570" i="11"/>
  <c r="L570" i="11"/>
  <c r="K570" i="11"/>
  <c r="J570" i="11"/>
  <c r="I570" i="11"/>
  <c r="H570" i="11"/>
  <c r="G570" i="11"/>
  <c r="F570" i="11"/>
  <c r="E570" i="11"/>
  <c r="D570" i="11"/>
  <c r="C570" i="11"/>
  <c r="B570" i="11"/>
  <c r="A570" i="11"/>
  <c r="M569" i="11"/>
  <c r="L569" i="11"/>
  <c r="K569" i="11"/>
  <c r="J569" i="11"/>
  <c r="I569" i="11"/>
  <c r="H569" i="11"/>
  <c r="G569" i="11"/>
  <c r="F569" i="11"/>
  <c r="E569" i="11"/>
  <c r="D569" i="11"/>
  <c r="C569" i="11"/>
  <c r="B569" i="11"/>
  <c r="A569" i="11"/>
  <c r="M568" i="11"/>
  <c r="L568" i="11"/>
  <c r="K568" i="11"/>
  <c r="J568" i="11"/>
  <c r="I568" i="11"/>
  <c r="H568" i="11"/>
  <c r="G568" i="11"/>
  <c r="F568" i="11"/>
  <c r="E568" i="11"/>
  <c r="D568" i="11"/>
  <c r="C568" i="11"/>
  <c r="B568" i="11"/>
  <c r="A568" i="11"/>
  <c r="M567" i="11"/>
  <c r="L567" i="11"/>
  <c r="K567" i="11"/>
  <c r="J567" i="11"/>
  <c r="I567" i="11"/>
  <c r="H567" i="11"/>
  <c r="G567" i="11"/>
  <c r="F567" i="11"/>
  <c r="E567" i="11"/>
  <c r="D567" i="11"/>
  <c r="C567" i="11"/>
  <c r="B567" i="11"/>
  <c r="A567" i="11"/>
  <c r="M566" i="11"/>
  <c r="L566" i="11"/>
  <c r="K566" i="11"/>
  <c r="J566" i="11"/>
  <c r="I566" i="11"/>
  <c r="H566" i="11"/>
  <c r="G566" i="11"/>
  <c r="F566" i="11"/>
  <c r="E566" i="11"/>
  <c r="D566" i="11"/>
  <c r="C566" i="11"/>
  <c r="B566" i="11"/>
  <c r="A566" i="11"/>
  <c r="M565" i="11"/>
  <c r="L565" i="11"/>
  <c r="K565" i="11"/>
  <c r="J565" i="11"/>
  <c r="I565" i="11"/>
  <c r="H565" i="11"/>
  <c r="G565" i="11"/>
  <c r="F565" i="11"/>
  <c r="E565" i="11"/>
  <c r="D565" i="11"/>
  <c r="C565" i="11"/>
  <c r="B565" i="11"/>
  <c r="A565" i="11"/>
  <c r="M564" i="11"/>
  <c r="L564" i="11"/>
  <c r="K564" i="11"/>
  <c r="J564" i="11"/>
  <c r="I564" i="11"/>
  <c r="H564" i="11"/>
  <c r="G564" i="11"/>
  <c r="F564" i="11"/>
  <c r="E564" i="11"/>
  <c r="D564" i="11"/>
  <c r="C564" i="11"/>
  <c r="B564" i="11"/>
  <c r="A564" i="11"/>
  <c r="M563" i="11"/>
  <c r="L563" i="11"/>
  <c r="K563" i="11"/>
  <c r="J563" i="11"/>
  <c r="I563" i="11"/>
  <c r="H563" i="11"/>
  <c r="G563" i="11"/>
  <c r="F563" i="11"/>
  <c r="E563" i="11"/>
  <c r="D563" i="11"/>
  <c r="C563" i="11"/>
  <c r="B563" i="11"/>
  <c r="A563" i="11"/>
  <c r="M562" i="11"/>
  <c r="L562" i="11"/>
  <c r="K562" i="11"/>
  <c r="J562" i="11"/>
  <c r="I562" i="11"/>
  <c r="H562" i="11"/>
  <c r="G562" i="11"/>
  <c r="F562" i="11"/>
  <c r="E562" i="11"/>
  <c r="D562" i="11"/>
  <c r="C562" i="11"/>
  <c r="B562" i="11"/>
  <c r="A562" i="11"/>
  <c r="M561" i="11"/>
  <c r="L561" i="11"/>
  <c r="K561" i="11"/>
  <c r="J561" i="11"/>
  <c r="I561" i="11"/>
  <c r="H561" i="11"/>
  <c r="G561" i="11"/>
  <c r="F561" i="11"/>
  <c r="E561" i="11"/>
  <c r="D561" i="11"/>
  <c r="C561" i="11"/>
  <c r="B561" i="11"/>
  <c r="A561" i="11"/>
  <c r="M560" i="11"/>
  <c r="L560" i="11"/>
  <c r="K560" i="11"/>
  <c r="J560" i="11"/>
  <c r="I560" i="11"/>
  <c r="H560" i="11"/>
  <c r="G560" i="11"/>
  <c r="F560" i="11"/>
  <c r="E560" i="11"/>
  <c r="D560" i="11"/>
  <c r="C560" i="11"/>
  <c r="B560" i="11"/>
  <c r="A560" i="11"/>
  <c r="M559" i="11"/>
  <c r="L559" i="11"/>
  <c r="K559" i="11"/>
  <c r="J559" i="11"/>
  <c r="I559" i="11"/>
  <c r="H559" i="11"/>
  <c r="G559" i="11"/>
  <c r="F559" i="11"/>
  <c r="E559" i="11"/>
  <c r="D559" i="11"/>
  <c r="C559" i="11"/>
  <c r="B559" i="11"/>
  <c r="A559" i="11"/>
  <c r="M558" i="11"/>
  <c r="L558" i="11"/>
  <c r="K558" i="11"/>
  <c r="J558" i="11"/>
  <c r="I558" i="11"/>
  <c r="H558" i="11"/>
  <c r="G558" i="11"/>
  <c r="F558" i="11"/>
  <c r="E558" i="11"/>
  <c r="D558" i="11"/>
  <c r="C558" i="11"/>
  <c r="B558" i="11"/>
  <c r="A558" i="11"/>
  <c r="M557" i="11"/>
  <c r="L557" i="11"/>
  <c r="K557" i="11"/>
  <c r="J557" i="11"/>
  <c r="I557" i="11"/>
  <c r="H557" i="11"/>
  <c r="G557" i="11"/>
  <c r="F557" i="11"/>
  <c r="E557" i="11"/>
  <c r="D557" i="11"/>
  <c r="C557" i="11"/>
  <c r="B557" i="11"/>
  <c r="A557" i="11"/>
  <c r="M556" i="11"/>
  <c r="L556" i="11"/>
  <c r="K556" i="11"/>
  <c r="J556" i="11"/>
  <c r="I556" i="11"/>
  <c r="H556" i="11"/>
  <c r="G556" i="11"/>
  <c r="F556" i="11"/>
  <c r="E556" i="11"/>
  <c r="D556" i="11"/>
  <c r="C556" i="11"/>
  <c r="B556" i="11"/>
  <c r="A556" i="11"/>
  <c r="M555" i="11"/>
  <c r="L555" i="11"/>
  <c r="K555" i="11"/>
  <c r="J555" i="11"/>
  <c r="I555" i="11"/>
  <c r="H555" i="11"/>
  <c r="G555" i="11"/>
  <c r="F555" i="11"/>
  <c r="E555" i="11"/>
  <c r="D555" i="11"/>
  <c r="C555" i="11"/>
  <c r="B555" i="11"/>
  <c r="A555" i="11"/>
  <c r="M554" i="11"/>
  <c r="L554" i="11"/>
  <c r="K554" i="11"/>
  <c r="J554" i="11"/>
  <c r="I554" i="11"/>
  <c r="H554" i="11"/>
  <c r="G554" i="11"/>
  <c r="F554" i="11"/>
  <c r="E554" i="11"/>
  <c r="D554" i="11"/>
  <c r="C554" i="11"/>
  <c r="B554" i="11"/>
  <c r="A554" i="11"/>
  <c r="F553" i="11"/>
  <c r="E553" i="11"/>
  <c r="D553" i="11"/>
  <c r="C553" i="11"/>
  <c r="B553" i="11"/>
  <c r="A553" i="11"/>
  <c r="R552" i="11"/>
  <c r="Q552" i="11"/>
  <c r="P552" i="11"/>
  <c r="O552" i="11"/>
  <c r="N552" i="11"/>
  <c r="M552" i="11"/>
  <c r="L552" i="11"/>
  <c r="K552" i="11"/>
  <c r="J552" i="11"/>
  <c r="I552" i="11"/>
  <c r="H552" i="11"/>
  <c r="G552" i="11"/>
  <c r="F552" i="11"/>
  <c r="E552" i="11"/>
  <c r="D552" i="11"/>
  <c r="C552" i="11"/>
  <c r="R551" i="11"/>
  <c r="Q551" i="11"/>
  <c r="P551" i="11"/>
  <c r="O551" i="11"/>
  <c r="N551" i="11"/>
  <c r="M551" i="11"/>
  <c r="L551" i="11"/>
  <c r="K551" i="11"/>
  <c r="J551" i="11"/>
  <c r="I551" i="11"/>
  <c r="H551" i="11"/>
  <c r="G551" i="11"/>
  <c r="F551" i="11"/>
  <c r="E551" i="11"/>
  <c r="D551" i="11"/>
  <c r="C551" i="11"/>
  <c r="B551" i="11"/>
  <c r="A551" i="11"/>
  <c r="B550" i="11"/>
  <c r="B549" i="11"/>
  <c r="B548" i="11"/>
  <c r="B547" i="11"/>
  <c r="A547" i="11"/>
  <c r="B546" i="11"/>
  <c r="A546" i="11"/>
  <c r="B545" i="11"/>
  <c r="A545" i="11"/>
  <c r="B544" i="11"/>
  <c r="A544" i="11"/>
  <c r="A543" i="11"/>
  <c r="F542" i="11"/>
  <c r="E542" i="11"/>
  <c r="D542" i="11"/>
  <c r="C542" i="11"/>
  <c r="B542" i="11"/>
  <c r="A542" i="11"/>
  <c r="F541" i="11"/>
  <c r="E541" i="11"/>
  <c r="D541" i="11"/>
  <c r="C541" i="11"/>
  <c r="B541" i="11"/>
  <c r="A541" i="11"/>
  <c r="F540" i="11"/>
  <c r="E540" i="11"/>
  <c r="D540" i="11"/>
  <c r="C540" i="11"/>
  <c r="B540" i="11"/>
  <c r="B539" i="11"/>
  <c r="A539" i="11"/>
  <c r="B538" i="11"/>
  <c r="A538" i="11"/>
  <c r="B537" i="11"/>
  <c r="A537" i="11"/>
  <c r="B536" i="11"/>
  <c r="A536" i="11"/>
  <c r="B535" i="11"/>
  <c r="A535" i="11"/>
  <c r="B534" i="11"/>
  <c r="A534" i="11"/>
  <c r="B533" i="11"/>
  <c r="A533" i="11"/>
  <c r="B532" i="11"/>
  <c r="A532" i="11"/>
  <c r="B531" i="11"/>
  <c r="A531" i="11"/>
  <c r="B530" i="11"/>
  <c r="A530" i="11"/>
  <c r="B529" i="11"/>
  <c r="A529" i="11"/>
  <c r="A528" i="11"/>
  <c r="F527" i="11"/>
  <c r="E527" i="11"/>
  <c r="D527" i="11"/>
  <c r="C527" i="11"/>
  <c r="B527" i="11"/>
  <c r="A527" i="11"/>
  <c r="F526" i="11"/>
  <c r="E526" i="11"/>
  <c r="D526" i="11"/>
  <c r="C526" i="11"/>
  <c r="B526" i="11"/>
  <c r="A526" i="11"/>
  <c r="F525" i="11"/>
  <c r="E525" i="11"/>
  <c r="D525" i="11"/>
  <c r="C525" i="11"/>
  <c r="B525" i="11"/>
  <c r="B524" i="11"/>
  <c r="A524" i="11"/>
  <c r="B523" i="11"/>
  <c r="A523" i="11"/>
  <c r="B522" i="11"/>
  <c r="A522" i="11"/>
  <c r="B521" i="11"/>
  <c r="A521" i="11"/>
  <c r="B520" i="11"/>
  <c r="A520" i="11"/>
  <c r="B519" i="11"/>
  <c r="A519" i="11"/>
  <c r="B518" i="11"/>
  <c r="A518" i="11"/>
  <c r="B517" i="11"/>
  <c r="A517" i="11"/>
  <c r="B516" i="11"/>
  <c r="A516" i="11"/>
  <c r="B515" i="11"/>
  <c r="A515" i="11"/>
  <c r="B514" i="11"/>
  <c r="A514" i="11"/>
  <c r="A513" i="11"/>
  <c r="F512" i="11"/>
  <c r="E512" i="11"/>
  <c r="D512" i="11"/>
  <c r="C512" i="11"/>
  <c r="B512" i="11"/>
  <c r="A512" i="11"/>
  <c r="F511" i="11"/>
  <c r="E511" i="11"/>
  <c r="D511" i="11"/>
  <c r="C511" i="11"/>
  <c r="B511" i="11"/>
  <c r="A511" i="11"/>
  <c r="F510" i="11"/>
  <c r="E510" i="11"/>
  <c r="D510" i="11"/>
  <c r="C510" i="11"/>
  <c r="B510" i="11"/>
  <c r="B509" i="11"/>
  <c r="A509" i="11"/>
  <c r="B508" i="11"/>
  <c r="A508" i="11"/>
  <c r="B507" i="11"/>
  <c r="A507" i="11"/>
  <c r="B506" i="11"/>
  <c r="A506" i="11"/>
  <c r="B505" i="11"/>
  <c r="A505" i="11"/>
  <c r="B504" i="11"/>
  <c r="A504" i="11"/>
  <c r="B503" i="11"/>
  <c r="A503" i="11"/>
  <c r="B502" i="11"/>
  <c r="A502" i="11"/>
  <c r="B501" i="11"/>
  <c r="A501" i="11"/>
  <c r="B500" i="11"/>
  <c r="A500" i="11"/>
  <c r="B499" i="11"/>
  <c r="A499" i="11"/>
  <c r="A498" i="11"/>
  <c r="F497" i="11"/>
  <c r="E497" i="11"/>
  <c r="D497" i="11"/>
  <c r="C497" i="11"/>
  <c r="B497" i="11"/>
  <c r="A497" i="11"/>
  <c r="F496" i="11"/>
  <c r="E496" i="11"/>
  <c r="D496" i="11"/>
  <c r="C496" i="11"/>
  <c r="B496" i="11"/>
  <c r="A496" i="11"/>
  <c r="F495" i="11"/>
  <c r="E495" i="11"/>
  <c r="D495" i="11"/>
  <c r="C495" i="11"/>
  <c r="B495" i="11"/>
  <c r="B494" i="11"/>
  <c r="A494" i="11"/>
  <c r="B493" i="11"/>
  <c r="A493" i="11"/>
  <c r="B492" i="11"/>
  <c r="A492" i="11"/>
  <c r="B491" i="11"/>
  <c r="A491" i="11"/>
  <c r="B490" i="11"/>
  <c r="A490" i="11"/>
  <c r="B489" i="11"/>
  <c r="A489" i="11"/>
  <c r="B488" i="11"/>
  <c r="A488" i="11"/>
  <c r="B487" i="11"/>
  <c r="A487" i="11"/>
  <c r="B486" i="11"/>
  <c r="A486" i="11"/>
  <c r="B485" i="11"/>
  <c r="A485" i="11"/>
  <c r="B484" i="11"/>
  <c r="A484" i="11"/>
  <c r="A483" i="11"/>
  <c r="F482" i="11"/>
  <c r="E482" i="11"/>
  <c r="D482" i="11"/>
  <c r="C482" i="11"/>
  <c r="B482" i="11"/>
  <c r="A482" i="11"/>
  <c r="F481" i="11"/>
  <c r="E481" i="11"/>
  <c r="D481" i="11"/>
  <c r="C481" i="11"/>
  <c r="B481" i="11"/>
  <c r="A481" i="11"/>
  <c r="F480" i="11"/>
  <c r="E480" i="11"/>
  <c r="D480" i="11"/>
  <c r="C480" i="11"/>
  <c r="B480" i="11"/>
  <c r="B479" i="11"/>
  <c r="A479" i="11"/>
  <c r="B478" i="11"/>
  <c r="A478" i="11"/>
  <c r="B477" i="11"/>
  <c r="A477" i="11"/>
  <c r="B476" i="11"/>
  <c r="A476" i="11"/>
  <c r="B475" i="11"/>
  <c r="A475" i="11"/>
  <c r="B474" i="11"/>
  <c r="A474" i="11"/>
  <c r="B473" i="11"/>
  <c r="A473" i="11"/>
  <c r="B472" i="11"/>
  <c r="A472" i="11"/>
  <c r="B471" i="11"/>
  <c r="A471" i="11"/>
  <c r="B470" i="11"/>
  <c r="A470" i="11"/>
  <c r="B469" i="11"/>
  <c r="A469" i="11"/>
  <c r="A468" i="11"/>
  <c r="F467" i="11"/>
  <c r="E467" i="11"/>
  <c r="D467" i="11"/>
  <c r="C467" i="11"/>
  <c r="B467" i="11"/>
  <c r="A467" i="11"/>
  <c r="F466" i="11"/>
  <c r="E466" i="11"/>
  <c r="D466" i="11"/>
  <c r="C466" i="11"/>
  <c r="B466" i="11"/>
  <c r="A466" i="11"/>
  <c r="F465" i="11"/>
  <c r="E465" i="11"/>
  <c r="D465" i="11"/>
  <c r="C465" i="11"/>
  <c r="B465" i="11"/>
  <c r="B464" i="11"/>
  <c r="A464" i="11"/>
  <c r="B463" i="11"/>
  <c r="A463" i="11"/>
  <c r="B462" i="11"/>
  <c r="A462" i="11"/>
  <c r="B461" i="11"/>
  <c r="A461" i="11"/>
  <c r="B460" i="11"/>
  <c r="A460" i="11"/>
  <c r="B459" i="11"/>
  <c r="A459" i="11"/>
  <c r="B458" i="11"/>
  <c r="A458" i="11"/>
  <c r="B457" i="11"/>
  <c r="A457" i="11"/>
  <c r="B456" i="11"/>
  <c r="A456" i="11"/>
  <c r="B455" i="11"/>
  <c r="A455" i="11"/>
  <c r="B454" i="11"/>
  <c r="A454" i="11"/>
  <c r="A453" i="11"/>
  <c r="F452" i="11"/>
  <c r="E452" i="11"/>
  <c r="D452" i="11"/>
  <c r="C452" i="11"/>
  <c r="B452" i="11"/>
  <c r="A452" i="11"/>
  <c r="F451" i="11"/>
  <c r="E451" i="11"/>
  <c r="D451" i="11"/>
  <c r="C451" i="11"/>
  <c r="B451" i="11"/>
  <c r="A451" i="11"/>
  <c r="F450" i="11"/>
  <c r="E450" i="11"/>
  <c r="D450" i="11"/>
  <c r="C450" i="11"/>
  <c r="B450" i="11"/>
  <c r="B449" i="11"/>
  <c r="A449" i="11"/>
  <c r="B448" i="11"/>
  <c r="A448" i="11"/>
  <c r="B447" i="11"/>
  <c r="A447" i="11"/>
  <c r="B446" i="11"/>
  <c r="A446" i="11"/>
  <c r="B445" i="11"/>
  <c r="A445" i="11"/>
  <c r="B444" i="11"/>
  <c r="A444" i="11"/>
  <c r="B443" i="11"/>
  <c r="A443" i="11"/>
  <c r="B442" i="11"/>
  <c r="A442" i="11"/>
  <c r="B441" i="11"/>
  <c r="A441" i="11"/>
  <c r="B440" i="11"/>
  <c r="A440" i="11"/>
  <c r="B439" i="11"/>
  <c r="A439" i="11"/>
  <c r="A438" i="11"/>
  <c r="F437" i="11"/>
  <c r="E437" i="11"/>
  <c r="D437" i="11"/>
  <c r="C437" i="11"/>
  <c r="B437" i="11"/>
  <c r="A437" i="11"/>
  <c r="F436" i="11"/>
  <c r="E436" i="11"/>
  <c r="D436" i="11"/>
  <c r="C436" i="11"/>
  <c r="B436" i="11"/>
  <c r="A436" i="11"/>
  <c r="F435" i="11"/>
  <c r="E435" i="11"/>
  <c r="D435" i="11"/>
  <c r="C435" i="11"/>
  <c r="B435" i="11"/>
  <c r="B434" i="11"/>
  <c r="A434" i="11"/>
  <c r="B433" i="11"/>
  <c r="A433" i="11"/>
  <c r="B432" i="11"/>
  <c r="A432" i="11"/>
  <c r="B431" i="11"/>
  <c r="A431" i="11"/>
  <c r="B430" i="11"/>
  <c r="A430" i="11"/>
  <c r="B429" i="11"/>
  <c r="A429" i="11"/>
  <c r="B428" i="11"/>
  <c r="A428" i="11"/>
  <c r="B427" i="11"/>
  <c r="A427" i="11"/>
  <c r="B426" i="11"/>
  <c r="A426" i="11"/>
  <c r="B425" i="11"/>
  <c r="A425" i="11"/>
  <c r="B424" i="11"/>
  <c r="A424" i="11"/>
  <c r="A423" i="11"/>
  <c r="F422" i="11"/>
  <c r="E422" i="11"/>
  <c r="D422" i="11"/>
  <c r="C422" i="11"/>
  <c r="B422" i="11"/>
  <c r="A422" i="11"/>
  <c r="F421" i="11"/>
  <c r="E421" i="11"/>
  <c r="D421" i="11"/>
  <c r="C421" i="11"/>
  <c r="B421" i="11"/>
  <c r="A421" i="11"/>
  <c r="F420" i="11"/>
  <c r="E420" i="11"/>
  <c r="D420" i="11"/>
  <c r="C420" i="11"/>
  <c r="B420" i="11"/>
  <c r="B419" i="11"/>
  <c r="A419" i="11"/>
  <c r="B418" i="11"/>
  <c r="A418" i="11"/>
  <c r="B417" i="11"/>
  <c r="A417" i="11"/>
  <c r="B416" i="11"/>
  <c r="A416" i="11"/>
  <c r="B415" i="11"/>
  <c r="A415" i="11"/>
  <c r="B414" i="11"/>
  <c r="A414" i="11"/>
  <c r="B413" i="11"/>
  <c r="A413" i="11"/>
  <c r="B412" i="11"/>
  <c r="A412" i="11"/>
  <c r="B411" i="11"/>
  <c r="A411" i="11"/>
  <c r="B410" i="11"/>
  <c r="A410" i="11"/>
  <c r="A409" i="11"/>
  <c r="F408" i="11"/>
  <c r="E408" i="11"/>
  <c r="D408" i="11"/>
  <c r="C408" i="11"/>
  <c r="B408" i="11"/>
  <c r="A408" i="11"/>
  <c r="F407" i="11"/>
  <c r="E407" i="11"/>
  <c r="D407" i="11"/>
  <c r="C407" i="11"/>
  <c r="B407" i="11"/>
  <c r="A407" i="11"/>
  <c r="F406" i="11"/>
  <c r="E406" i="11"/>
  <c r="D406" i="11"/>
  <c r="C406" i="11"/>
  <c r="B406" i="11"/>
  <c r="B405" i="11"/>
  <c r="A405" i="11"/>
  <c r="B404" i="11"/>
  <c r="A404" i="11"/>
  <c r="B403" i="11"/>
  <c r="A403" i="11"/>
  <c r="B402" i="11"/>
  <c r="A402" i="11"/>
  <c r="B401" i="11"/>
  <c r="A401" i="11"/>
  <c r="B400" i="11"/>
  <c r="A400" i="11"/>
  <c r="B399" i="11"/>
  <c r="A399" i="11"/>
  <c r="B398" i="11"/>
  <c r="A398" i="11"/>
  <c r="B397" i="11"/>
  <c r="A397" i="11"/>
  <c r="B396" i="11"/>
  <c r="A396" i="11"/>
  <c r="A395" i="11"/>
  <c r="F394" i="11"/>
  <c r="E394" i="11"/>
  <c r="D394" i="11"/>
  <c r="C394" i="11"/>
  <c r="B394" i="11"/>
  <c r="A394" i="11"/>
  <c r="F393" i="11"/>
  <c r="E393" i="11"/>
  <c r="D393" i="11"/>
  <c r="C393" i="11"/>
  <c r="B393" i="11"/>
  <c r="A393" i="11"/>
  <c r="F392" i="11"/>
  <c r="E392" i="11"/>
  <c r="D392" i="11"/>
  <c r="C392" i="11"/>
  <c r="B392" i="11"/>
  <c r="B391" i="11"/>
  <c r="A391" i="11"/>
  <c r="B390" i="11"/>
  <c r="A390" i="11"/>
  <c r="B389" i="11"/>
  <c r="A389" i="11"/>
  <c r="B388" i="11"/>
  <c r="A388" i="11"/>
  <c r="B387" i="11"/>
  <c r="A387" i="11"/>
  <c r="B386" i="11"/>
  <c r="A386" i="11"/>
  <c r="B385" i="11"/>
  <c r="A385" i="11"/>
  <c r="B384" i="11"/>
  <c r="A384" i="11"/>
  <c r="B383" i="11"/>
  <c r="A383" i="11"/>
  <c r="A382" i="11"/>
  <c r="B381" i="11"/>
  <c r="A381" i="11"/>
  <c r="A380" i="11"/>
  <c r="B379" i="11"/>
  <c r="A379" i="11"/>
  <c r="A378" i="11"/>
  <c r="A377" i="11"/>
  <c r="B376" i="11"/>
  <c r="A376" i="11"/>
  <c r="B375" i="11"/>
  <c r="A375" i="11"/>
  <c r="A374" i="11"/>
  <c r="B373" i="11"/>
  <c r="A373" i="11"/>
  <c r="A372" i="11"/>
  <c r="B371" i="11"/>
  <c r="A371" i="11"/>
  <c r="A370" i="11"/>
  <c r="A369" i="11"/>
  <c r="B368" i="11"/>
  <c r="A368" i="11"/>
  <c r="B367" i="11"/>
  <c r="A367" i="11"/>
  <c r="A366" i="11"/>
  <c r="B365" i="11"/>
  <c r="A365" i="11"/>
  <c r="A364" i="11"/>
  <c r="B363" i="11"/>
  <c r="A363" i="11"/>
  <c r="A362" i="11"/>
  <c r="A361" i="11"/>
  <c r="B360" i="11"/>
  <c r="A360" i="11"/>
  <c r="B359" i="11"/>
  <c r="A359" i="11"/>
  <c r="A358" i="11"/>
  <c r="B357" i="11"/>
  <c r="A357" i="11"/>
  <c r="A356" i="11"/>
  <c r="B355" i="11"/>
  <c r="A355" i="11"/>
  <c r="A354" i="11"/>
  <c r="A353" i="11"/>
  <c r="B352" i="11"/>
  <c r="A352" i="11"/>
  <c r="A351" i="11"/>
  <c r="B350" i="11"/>
  <c r="A350" i="11"/>
  <c r="B349" i="11"/>
  <c r="A349" i="11"/>
  <c r="B348" i="11"/>
  <c r="A348" i="11"/>
  <c r="B347" i="11"/>
  <c r="A347" i="11"/>
  <c r="A346" i="11"/>
  <c r="B345" i="11"/>
  <c r="A345" i="11"/>
  <c r="B344" i="11"/>
  <c r="A344" i="11"/>
  <c r="B343" i="11"/>
  <c r="A343" i="11"/>
  <c r="B342" i="11"/>
  <c r="A342" i="11"/>
  <c r="B341" i="11"/>
  <c r="A341" i="11"/>
  <c r="B340" i="11"/>
  <c r="A340" i="11"/>
  <c r="B339" i="11"/>
  <c r="A339" i="11"/>
  <c r="B338" i="11"/>
  <c r="A338" i="11"/>
  <c r="B337" i="11"/>
  <c r="A337" i="11"/>
  <c r="B336" i="11"/>
  <c r="A336" i="11"/>
  <c r="B335" i="11"/>
  <c r="A335" i="11"/>
  <c r="B334" i="11"/>
  <c r="A334" i="11"/>
  <c r="B333" i="11"/>
  <c r="A333" i="11"/>
  <c r="B332" i="11"/>
  <c r="A332" i="11"/>
  <c r="B331" i="11"/>
  <c r="A331" i="11"/>
  <c r="F330" i="11"/>
  <c r="E330" i="11"/>
  <c r="D330" i="11"/>
  <c r="C330" i="11"/>
  <c r="B330" i="11"/>
  <c r="A330" i="11"/>
  <c r="F329" i="11"/>
  <c r="E329" i="11"/>
  <c r="D329" i="11"/>
  <c r="C329" i="11"/>
  <c r="B329" i="11"/>
  <c r="A329" i="11"/>
  <c r="F328" i="11"/>
  <c r="E328" i="11"/>
  <c r="D328" i="11"/>
  <c r="C328" i="11"/>
  <c r="B328" i="11"/>
  <c r="B327" i="11"/>
  <c r="A327" i="11"/>
  <c r="B326" i="11"/>
  <c r="A326" i="11"/>
  <c r="B325" i="11"/>
  <c r="A325" i="11"/>
  <c r="B324" i="11"/>
  <c r="A324" i="11"/>
  <c r="B323" i="11"/>
  <c r="A323" i="11"/>
  <c r="A322" i="11"/>
  <c r="A321" i="11"/>
  <c r="B320" i="11"/>
  <c r="A320" i="11"/>
  <c r="B319" i="11"/>
  <c r="A319" i="11"/>
  <c r="AJ318" i="11"/>
  <c r="AI318" i="11"/>
  <c r="AH318" i="11"/>
  <c r="AG318" i="11"/>
  <c r="AF318" i="11"/>
  <c r="AE318" i="11"/>
  <c r="AD318" i="11"/>
  <c r="AC318" i="11"/>
  <c r="AB318" i="11"/>
  <c r="AA318" i="11"/>
  <c r="Z318" i="11"/>
  <c r="Y318" i="11"/>
  <c r="X318" i="11"/>
  <c r="W318" i="11"/>
  <c r="V318" i="11"/>
  <c r="U318" i="11"/>
  <c r="T318" i="11"/>
  <c r="S318" i="11"/>
  <c r="R318" i="11"/>
  <c r="Q318" i="11"/>
  <c r="P318" i="11"/>
  <c r="O318" i="11"/>
  <c r="N318" i="11"/>
  <c r="M318" i="11"/>
  <c r="L318" i="11"/>
  <c r="K318" i="11"/>
  <c r="J318" i="11"/>
  <c r="I318" i="11"/>
  <c r="H318" i="11"/>
  <c r="G318" i="11"/>
  <c r="F318" i="11"/>
  <c r="E318" i="11"/>
  <c r="D318" i="11"/>
  <c r="C318" i="11"/>
  <c r="B318" i="11"/>
  <c r="AJ317" i="11"/>
  <c r="AI317" i="11"/>
  <c r="AH317" i="11"/>
  <c r="AG317" i="11"/>
  <c r="AF317" i="11"/>
  <c r="AE317" i="11"/>
  <c r="AD317" i="11"/>
  <c r="AC317" i="11"/>
  <c r="AB317" i="11"/>
  <c r="AA317" i="11"/>
  <c r="Z317" i="11"/>
  <c r="Y317" i="11"/>
  <c r="X317" i="11"/>
  <c r="W317" i="11"/>
  <c r="V317" i="11"/>
  <c r="U317" i="11"/>
  <c r="T317" i="11"/>
  <c r="S317" i="11"/>
  <c r="R317" i="11"/>
  <c r="Q317" i="11"/>
  <c r="P317" i="11"/>
  <c r="O317" i="11"/>
  <c r="N317" i="11"/>
  <c r="M317" i="11"/>
  <c r="L317" i="11"/>
  <c r="K317" i="11"/>
  <c r="J317" i="11"/>
  <c r="I317" i="11"/>
  <c r="H317" i="11"/>
  <c r="G317" i="11"/>
  <c r="F317" i="11"/>
  <c r="E317" i="11"/>
  <c r="D317" i="11"/>
  <c r="C317" i="11"/>
  <c r="B317" i="11"/>
  <c r="AJ316" i="11"/>
  <c r="AI316" i="11"/>
  <c r="AH316" i="11"/>
  <c r="AG316" i="11"/>
  <c r="AF316" i="11"/>
  <c r="AE316" i="11"/>
  <c r="AD316" i="11"/>
  <c r="AC316" i="11"/>
  <c r="AB316" i="11"/>
  <c r="AA316" i="11"/>
  <c r="Z316" i="11"/>
  <c r="Y316" i="11"/>
  <c r="X316" i="11"/>
  <c r="W316" i="11"/>
  <c r="V316" i="11"/>
  <c r="U316" i="11"/>
  <c r="T316" i="11"/>
  <c r="S316" i="11"/>
  <c r="R316" i="11"/>
  <c r="Q316" i="11"/>
  <c r="P316" i="11"/>
  <c r="O316" i="11"/>
  <c r="N316" i="11"/>
  <c r="M316" i="11"/>
  <c r="L316" i="11"/>
  <c r="K316" i="11"/>
  <c r="J316" i="11"/>
  <c r="I316" i="11"/>
  <c r="H316" i="11"/>
  <c r="G316" i="11"/>
  <c r="F316" i="11"/>
  <c r="E316" i="11"/>
  <c r="D316" i="11"/>
  <c r="C316" i="11"/>
  <c r="B316" i="11"/>
  <c r="A316" i="11"/>
  <c r="AJ315" i="11"/>
  <c r="AI315" i="11"/>
  <c r="AH315" i="11"/>
  <c r="AG315" i="11"/>
  <c r="AF315" i="11"/>
  <c r="AE315" i="11"/>
  <c r="AD315" i="11"/>
  <c r="AC315" i="11"/>
  <c r="AB315" i="11"/>
  <c r="AA315" i="11"/>
  <c r="Z315" i="11"/>
  <c r="Y315" i="11"/>
  <c r="X315" i="11"/>
  <c r="W315" i="11"/>
  <c r="V315" i="11"/>
  <c r="U315" i="11"/>
  <c r="T315" i="11"/>
  <c r="S315" i="11"/>
  <c r="R315" i="11"/>
  <c r="Q315" i="11"/>
  <c r="P315" i="11"/>
  <c r="O315" i="11"/>
  <c r="N315" i="11"/>
  <c r="M315" i="11"/>
  <c r="L315" i="11"/>
  <c r="K315" i="11"/>
  <c r="J315" i="11"/>
  <c r="I315" i="11"/>
  <c r="H315" i="11"/>
  <c r="G315" i="11"/>
  <c r="F315" i="11"/>
  <c r="E315" i="11"/>
  <c r="D315" i="11"/>
  <c r="C315" i="11"/>
  <c r="B315" i="11"/>
  <c r="AJ314" i="11"/>
  <c r="AI314" i="11"/>
  <c r="AH314" i="11"/>
  <c r="AG314" i="11"/>
  <c r="AF314" i="11"/>
  <c r="AE314" i="11"/>
  <c r="AD314" i="11"/>
  <c r="AC314" i="11"/>
  <c r="AB314" i="11"/>
  <c r="AA314" i="11"/>
  <c r="Z314" i="11"/>
  <c r="Y314" i="11"/>
  <c r="X314" i="11"/>
  <c r="W314" i="11"/>
  <c r="V314" i="11"/>
  <c r="U314" i="11"/>
  <c r="T314" i="11"/>
  <c r="S314" i="11"/>
  <c r="R314" i="11"/>
  <c r="Q314" i="11"/>
  <c r="P314" i="11"/>
  <c r="O314" i="11"/>
  <c r="N314" i="11"/>
  <c r="M314" i="11"/>
  <c r="L314" i="11"/>
  <c r="K314" i="11"/>
  <c r="J314" i="11"/>
  <c r="I314" i="11"/>
  <c r="H314" i="11"/>
  <c r="G314" i="11"/>
  <c r="F314" i="11"/>
  <c r="E314" i="11"/>
  <c r="D314" i="11"/>
  <c r="C314" i="11"/>
  <c r="B314" i="11"/>
  <c r="AJ313" i="11"/>
  <c r="AI313" i="11"/>
  <c r="AH313" i="11"/>
  <c r="AG313" i="11"/>
  <c r="AF313" i="11"/>
  <c r="AE313" i="11"/>
  <c r="AD313" i="11"/>
  <c r="AC313" i="11"/>
  <c r="AB313" i="11"/>
  <c r="AA313" i="11"/>
  <c r="Z313" i="11"/>
  <c r="Y313" i="11"/>
  <c r="X313" i="11"/>
  <c r="W313" i="11"/>
  <c r="V313" i="11"/>
  <c r="U313" i="11"/>
  <c r="T313" i="11"/>
  <c r="S313" i="11"/>
  <c r="R313" i="11"/>
  <c r="Q313" i="11"/>
  <c r="P313" i="11"/>
  <c r="O313" i="11"/>
  <c r="N313" i="11"/>
  <c r="M313" i="11"/>
  <c r="L313" i="11"/>
  <c r="K313" i="11"/>
  <c r="J313" i="11"/>
  <c r="I313" i="11"/>
  <c r="H313" i="11"/>
  <c r="G313" i="11"/>
  <c r="F313" i="11"/>
  <c r="E313" i="11"/>
  <c r="D313" i="11"/>
  <c r="C313" i="11"/>
  <c r="B313" i="11"/>
  <c r="A313" i="11"/>
  <c r="AJ312" i="11"/>
  <c r="AI312" i="11"/>
  <c r="AH312" i="11"/>
  <c r="AG312" i="11"/>
  <c r="AF312" i="11"/>
  <c r="AE312" i="11"/>
  <c r="AD312" i="11"/>
  <c r="AC312" i="11"/>
  <c r="AB312" i="11"/>
  <c r="AA312" i="11"/>
  <c r="Z312" i="11"/>
  <c r="Y312" i="11"/>
  <c r="X312" i="11"/>
  <c r="W312" i="11"/>
  <c r="V312" i="11"/>
  <c r="U312" i="11"/>
  <c r="T312" i="11"/>
  <c r="S312" i="11"/>
  <c r="R312" i="11"/>
  <c r="Q312" i="11"/>
  <c r="P312" i="11"/>
  <c r="O312" i="11"/>
  <c r="N312" i="11"/>
  <c r="M312" i="11"/>
  <c r="L312" i="11"/>
  <c r="K312" i="11"/>
  <c r="J312" i="11"/>
  <c r="I312" i="11"/>
  <c r="H312" i="11"/>
  <c r="G312" i="11"/>
  <c r="F312" i="11"/>
  <c r="E312" i="11"/>
  <c r="D312" i="11"/>
  <c r="C312" i="11"/>
  <c r="B312" i="11"/>
  <c r="A312" i="11"/>
  <c r="AJ311" i="11"/>
  <c r="AI311" i="11"/>
  <c r="AH311" i="11"/>
  <c r="AG311" i="11"/>
  <c r="AF311" i="11"/>
  <c r="AE311" i="11"/>
  <c r="AD311" i="11"/>
  <c r="AC311" i="11"/>
  <c r="AB311" i="11"/>
  <c r="AA311" i="11"/>
  <c r="Z311" i="11"/>
  <c r="Y311" i="11"/>
  <c r="X311" i="11"/>
  <c r="W311" i="11"/>
  <c r="V311" i="11"/>
  <c r="U311" i="11"/>
  <c r="T311" i="11"/>
  <c r="S311" i="11"/>
  <c r="R311" i="11"/>
  <c r="Q311" i="11"/>
  <c r="P311" i="11"/>
  <c r="O311" i="11"/>
  <c r="N311" i="11"/>
  <c r="M311" i="11"/>
  <c r="L311" i="11"/>
  <c r="K311" i="11"/>
  <c r="J311" i="11"/>
  <c r="I311" i="11"/>
  <c r="H311" i="11"/>
  <c r="G311" i="11"/>
  <c r="F311" i="11"/>
  <c r="E311" i="11"/>
  <c r="D311" i="11"/>
  <c r="C311" i="11"/>
  <c r="B311" i="11"/>
  <c r="A311" i="11"/>
  <c r="AJ310" i="11"/>
  <c r="AI310" i="11"/>
  <c r="AH310" i="11"/>
  <c r="AG310" i="11"/>
  <c r="AF310" i="11"/>
  <c r="AE310" i="11"/>
  <c r="AD310" i="11"/>
  <c r="AC310" i="11"/>
  <c r="AB310" i="11"/>
  <c r="AA310" i="11"/>
  <c r="Z310" i="11"/>
  <c r="Y310" i="11"/>
  <c r="X310" i="11"/>
  <c r="W310" i="11"/>
  <c r="V310" i="11"/>
  <c r="U310" i="11"/>
  <c r="T310" i="11"/>
  <c r="S310" i="11"/>
  <c r="R310" i="11"/>
  <c r="Q310" i="11"/>
  <c r="P310" i="11"/>
  <c r="O310" i="11"/>
  <c r="N310" i="11"/>
  <c r="M310" i="11"/>
  <c r="L310" i="11"/>
  <c r="K310" i="11"/>
  <c r="J310" i="11"/>
  <c r="I310" i="11"/>
  <c r="H310" i="11"/>
  <c r="G310" i="11"/>
  <c r="F310" i="11"/>
  <c r="E310" i="11"/>
  <c r="D310" i="11"/>
  <c r="C310" i="11"/>
  <c r="B310" i="11"/>
  <c r="A310" i="11"/>
  <c r="AJ309" i="11"/>
  <c r="AI309" i="11"/>
  <c r="AH309" i="11"/>
  <c r="AG309" i="11"/>
  <c r="AF309" i="11"/>
  <c r="AE309" i="11"/>
  <c r="AD309" i="11"/>
  <c r="AC309" i="11"/>
  <c r="AB309" i="11"/>
  <c r="AA309" i="11"/>
  <c r="Z309" i="11"/>
  <c r="Y309" i="11"/>
  <c r="X309" i="11"/>
  <c r="W309" i="11"/>
  <c r="V309" i="11"/>
  <c r="U309" i="11"/>
  <c r="T309" i="11"/>
  <c r="S309" i="11"/>
  <c r="R309" i="11"/>
  <c r="Q309" i="11"/>
  <c r="P309" i="11"/>
  <c r="O309" i="11"/>
  <c r="N309" i="11"/>
  <c r="M309" i="11"/>
  <c r="L309" i="11"/>
  <c r="K309" i="11"/>
  <c r="J309" i="11"/>
  <c r="I309" i="11"/>
  <c r="H309" i="11"/>
  <c r="G309" i="11"/>
  <c r="F309" i="11"/>
  <c r="E309" i="11"/>
  <c r="D309" i="11"/>
  <c r="C309" i="11"/>
  <c r="B309" i="11"/>
  <c r="A309" i="11"/>
  <c r="AJ308" i="11"/>
  <c r="AI308" i="11"/>
  <c r="AH308" i="11"/>
  <c r="AG308" i="11"/>
  <c r="AF308" i="11"/>
  <c r="AE308" i="11"/>
  <c r="AD308" i="11"/>
  <c r="AC308" i="11"/>
  <c r="AB308" i="11"/>
  <c r="AA308" i="11"/>
  <c r="Z308" i="11"/>
  <c r="Y308" i="11"/>
  <c r="X308" i="11"/>
  <c r="W308" i="11"/>
  <c r="V308" i="11"/>
  <c r="U308" i="11"/>
  <c r="T308" i="11"/>
  <c r="S308" i="11"/>
  <c r="R308" i="11"/>
  <c r="Q308" i="11"/>
  <c r="P308" i="11"/>
  <c r="O308" i="11"/>
  <c r="N308" i="11"/>
  <c r="M308" i="11"/>
  <c r="L308" i="11"/>
  <c r="K308" i="11"/>
  <c r="J308" i="11"/>
  <c r="I308" i="11"/>
  <c r="H308" i="11"/>
  <c r="G308" i="11"/>
  <c r="F308" i="11"/>
  <c r="E308" i="11"/>
  <c r="D308" i="11"/>
  <c r="C308" i="11"/>
  <c r="B308" i="11"/>
  <c r="A308" i="11"/>
  <c r="AJ307" i="11"/>
  <c r="AI307" i="11"/>
  <c r="AH307" i="11"/>
  <c r="AG307" i="11"/>
  <c r="AF307" i="11"/>
  <c r="AE307" i="11"/>
  <c r="AD307" i="11"/>
  <c r="AC307" i="11"/>
  <c r="AB307" i="11"/>
  <c r="AA307" i="11"/>
  <c r="Z307" i="11"/>
  <c r="Y307" i="11"/>
  <c r="X307" i="11"/>
  <c r="W307" i="11"/>
  <c r="V307" i="11"/>
  <c r="U307" i="11"/>
  <c r="T307" i="11"/>
  <c r="S307" i="11"/>
  <c r="R307" i="11"/>
  <c r="Q307" i="11"/>
  <c r="P307" i="11"/>
  <c r="O307" i="11"/>
  <c r="N307" i="11"/>
  <c r="M307" i="11"/>
  <c r="L307" i="11"/>
  <c r="K307" i="11"/>
  <c r="J307" i="11"/>
  <c r="I307" i="11"/>
  <c r="H307" i="11"/>
  <c r="G307" i="11"/>
  <c r="F307" i="11"/>
  <c r="E307" i="11"/>
  <c r="D307" i="11"/>
  <c r="C307" i="11"/>
  <c r="B307" i="11"/>
  <c r="A307" i="11"/>
  <c r="AJ306" i="11"/>
  <c r="AI306" i="11"/>
  <c r="AH306" i="11"/>
  <c r="AG306" i="11"/>
  <c r="AF306" i="11"/>
  <c r="AE306" i="11"/>
  <c r="AD306" i="11"/>
  <c r="AC306" i="11"/>
  <c r="AB306" i="11"/>
  <c r="AA306" i="11"/>
  <c r="Z306" i="11"/>
  <c r="Y306" i="11"/>
  <c r="X306" i="11"/>
  <c r="W306" i="11"/>
  <c r="V306" i="11"/>
  <c r="U306" i="11"/>
  <c r="T306" i="11"/>
  <c r="S306" i="11"/>
  <c r="R306" i="11"/>
  <c r="Q306" i="11"/>
  <c r="P306" i="11"/>
  <c r="O306" i="11"/>
  <c r="N306" i="11"/>
  <c r="M306" i="11"/>
  <c r="L306" i="11"/>
  <c r="K306" i="11"/>
  <c r="J306" i="11"/>
  <c r="I306" i="11"/>
  <c r="H306" i="11"/>
  <c r="G306" i="11"/>
  <c r="F306" i="11"/>
  <c r="E306" i="11"/>
  <c r="D306" i="11"/>
  <c r="C306" i="11"/>
  <c r="B306" i="11"/>
  <c r="A306" i="11"/>
  <c r="AJ305" i="11"/>
  <c r="AI305" i="11"/>
  <c r="AH305" i="11"/>
  <c r="AG305" i="11"/>
  <c r="AF305" i="11"/>
  <c r="AE305" i="11"/>
  <c r="AD305" i="11"/>
  <c r="AC305" i="11"/>
  <c r="AB305" i="11"/>
  <c r="AA305" i="11"/>
  <c r="Z305" i="11"/>
  <c r="Y305" i="11"/>
  <c r="X305" i="11"/>
  <c r="W305" i="11"/>
  <c r="V305" i="11"/>
  <c r="U305" i="11"/>
  <c r="T305" i="11"/>
  <c r="S305" i="11"/>
  <c r="R305" i="11"/>
  <c r="Q305" i="11"/>
  <c r="P305" i="11"/>
  <c r="O305" i="11"/>
  <c r="N305" i="11"/>
  <c r="M305" i="11"/>
  <c r="L305" i="11"/>
  <c r="K305" i="11"/>
  <c r="J305" i="11"/>
  <c r="I305" i="11"/>
  <c r="H305" i="11"/>
  <c r="G305" i="11"/>
  <c r="F305" i="11"/>
  <c r="E305" i="11"/>
  <c r="D305" i="11"/>
  <c r="C305" i="11"/>
  <c r="B305" i="11"/>
  <c r="B304" i="11"/>
  <c r="A304" i="11"/>
  <c r="B303" i="11"/>
  <c r="A303" i="11"/>
  <c r="B302" i="11"/>
  <c r="A302" i="11"/>
  <c r="B301" i="11"/>
  <c r="A301" i="11"/>
  <c r="G300" i="11"/>
  <c r="F300" i="11"/>
  <c r="E300" i="11"/>
  <c r="D300" i="11"/>
  <c r="C300" i="11"/>
  <c r="A300" i="11"/>
  <c r="G299" i="11"/>
  <c r="F299" i="11"/>
  <c r="E299" i="11"/>
  <c r="D299" i="11"/>
  <c r="C299" i="11"/>
  <c r="B299" i="11"/>
  <c r="A299" i="11"/>
  <c r="G298" i="11"/>
  <c r="F298" i="11"/>
  <c r="E298" i="11"/>
  <c r="D298" i="11"/>
  <c r="C298" i="11"/>
  <c r="B298" i="11"/>
  <c r="A298" i="11"/>
  <c r="G297" i="11"/>
  <c r="F297" i="11"/>
  <c r="E297" i="11"/>
  <c r="D297" i="11"/>
  <c r="C297" i="11"/>
  <c r="B297" i="11"/>
  <c r="A297" i="11"/>
  <c r="G296" i="11"/>
  <c r="F296" i="11"/>
  <c r="E296" i="11"/>
  <c r="D296" i="11"/>
  <c r="C296" i="11"/>
  <c r="B296" i="11"/>
  <c r="A296" i="11"/>
  <c r="A295" i="11"/>
  <c r="B294" i="11"/>
  <c r="A294" i="11"/>
  <c r="B293" i="11"/>
  <c r="A293" i="11"/>
  <c r="B292" i="11"/>
  <c r="A292" i="11"/>
  <c r="A291" i="11"/>
  <c r="B290" i="11"/>
  <c r="A290" i="11"/>
  <c r="C289" i="11"/>
  <c r="B289" i="11"/>
  <c r="A289" i="11"/>
  <c r="A288" i="11"/>
  <c r="C287" i="11"/>
  <c r="B287" i="11"/>
  <c r="A287" i="11"/>
  <c r="A286" i="11"/>
  <c r="C285" i="11"/>
  <c r="B285" i="11"/>
  <c r="A285" i="11"/>
  <c r="A284" i="11"/>
  <c r="C283" i="11"/>
  <c r="B283" i="11"/>
  <c r="A283" i="11"/>
  <c r="A282" i="11"/>
  <c r="B281" i="11"/>
  <c r="A281" i="11"/>
  <c r="C280" i="11"/>
  <c r="B280" i="11"/>
  <c r="A280" i="11"/>
  <c r="A279" i="11"/>
  <c r="C278" i="11"/>
  <c r="B278" i="11"/>
  <c r="A278" i="11"/>
  <c r="A277" i="11"/>
  <c r="C276" i="11"/>
  <c r="B276" i="11"/>
  <c r="A276" i="11"/>
  <c r="A275" i="11"/>
  <c r="C274" i="11"/>
  <c r="B274" i="11"/>
  <c r="A274" i="11"/>
  <c r="A273" i="11"/>
  <c r="B272" i="11"/>
  <c r="A272" i="11"/>
  <c r="C271" i="11"/>
  <c r="B271" i="11"/>
  <c r="A271" i="11"/>
  <c r="A270" i="11"/>
  <c r="C269" i="11"/>
  <c r="B269" i="11"/>
  <c r="A269" i="11"/>
  <c r="A268" i="11"/>
  <c r="C267" i="11"/>
  <c r="B267" i="11"/>
  <c r="A267" i="11"/>
  <c r="A266" i="11"/>
  <c r="B265" i="11"/>
  <c r="A265" i="11"/>
  <c r="C264" i="11"/>
  <c r="B264" i="11"/>
  <c r="A264" i="11"/>
  <c r="A263" i="11"/>
  <c r="C262" i="11"/>
  <c r="B262" i="11"/>
  <c r="A262" i="11"/>
  <c r="A261" i="11"/>
  <c r="C260" i="11"/>
  <c r="B260" i="11"/>
  <c r="A260" i="11"/>
  <c r="A259" i="11"/>
  <c r="C258" i="11"/>
  <c r="B258" i="11"/>
  <c r="A258" i="11"/>
  <c r="A257" i="11"/>
  <c r="C256" i="11"/>
  <c r="B256" i="11"/>
  <c r="A256" i="11"/>
  <c r="A255" i="11"/>
  <c r="C254" i="11"/>
  <c r="B254" i="11"/>
  <c r="A254" i="11"/>
  <c r="A253" i="11"/>
  <c r="B252" i="11"/>
  <c r="A252" i="11"/>
  <c r="C251" i="11"/>
  <c r="B251" i="11"/>
  <c r="A251" i="11"/>
  <c r="A250" i="11"/>
  <c r="C249" i="11"/>
  <c r="B249" i="11"/>
  <c r="A249" i="11"/>
  <c r="A248" i="11"/>
  <c r="C247" i="11"/>
  <c r="B247" i="11"/>
  <c r="A247" i="11"/>
  <c r="A246" i="11"/>
  <c r="C245" i="11"/>
  <c r="B245" i="11"/>
  <c r="A245" i="11"/>
  <c r="A244" i="11"/>
  <c r="C243" i="11"/>
  <c r="B243" i="11"/>
  <c r="A243" i="11"/>
  <c r="A242" i="11"/>
  <c r="C241" i="11"/>
  <c r="B241" i="11"/>
  <c r="A241" i="11"/>
  <c r="A240" i="11"/>
  <c r="C239" i="11"/>
  <c r="B239" i="11"/>
  <c r="A239" i="11"/>
  <c r="A238" i="11"/>
  <c r="C237" i="11"/>
  <c r="B237" i="11"/>
  <c r="A237" i="11"/>
  <c r="A236" i="11"/>
  <c r="C235" i="11"/>
  <c r="B235" i="11"/>
  <c r="A235" i="11"/>
  <c r="A234" i="11"/>
  <c r="C233" i="11"/>
  <c r="B233" i="11"/>
  <c r="A233" i="11"/>
  <c r="A232" i="11"/>
  <c r="C231" i="11"/>
  <c r="B231" i="11"/>
  <c r="A231" i="11"/>
  <c r="A230" i="11"/>
  <c r="C229" i="11"/>
  <c r="B229" i="11"/>
  <c r="A229" i="11"/>
  <c r="A228" i="11"/>
  <c r="C227" i="11"/>
  <c r="B227" i="11"/>
  <c r="A227" i="11"/>
  <c r="A226" i="11"/>
  <c r="C225" i="11"/>
  <c r="B225" i="11"/>
  <c r="A225" i="11"/>
  <c r="A224" i="11"/>
  <c r="B223" i="11"/>
  <c r="A223" i="11"/>
  <c r="B222" i="11"/>
  <c r="A222" i="11"/>
  <c r="C221" i="11"/>
  <c r="B221" i="11"/>
  <c r="A221" i="11"/>
  <c r="A220" i="11"/>
  <c r="C219" i="11"/>
  <c r="B219" i="11"/>
  <c r="A219" i="11"/>
  <c r="A218" i="11"/>
  <c r="C217" i="11"/>
  <c r="B217" i="11"/>
  <c r="A217" i="11"/>
  <c r="A216" i="11"/>
  <c r="B215" i="11"/>
  <c r="A215" i="11"/>
  <c r="C214" i="11"/>
  <c r="B214" i="11"/>
  <c r="A214" i="11"/>
  <c r="A213" i="11"/>
  <c r="C212" i="11"/>
  <c r="B212" i="11"/>
  <c r="A212" i="11"/>
  <c r="A211" i="11"/>
  <c r="C210" i="11"/>
  <c r="B210" i="11"/>
  <c r="A210" i="11"/>
  <c r="A209" i="11"/>
  <c r="C208" i="11"/>
  <c r="B208" i="11"/>
  <c r="A208" i="11"/>
  <c r="A207" i="11"/>
  <c r="C206" i="11"/>
  <c r="B206" i="11"/>
  <c r="A206" i="11"/>
  <c r="A205" i="11"/>
  <c r="C204" i="11"/>
  <c r="B204" i="11"/>
  <c r="A204" i="11"/>
  <c r="A203" i="11"/>
  <c r="C202" i="11"/>
  <c r="B202" i="11"/>
  <c r="A202" i="11"/>
  <c r="A201" i="11"/>
  <c r="C200" i="11"/>
  <c r="B200" i="11"/>
  <c r="A200" i="11"/>
  <c r="A199" i="11"/>
  <c r="C198" i="11"/>
  <c r="B198" i="11"/>
  <c r="A198" i="11"/>
  <c r="A197" i="11"/>
  <c r="C196" i="11"/>
  <c r="B196" i="11"/>
  <c r="A196" i="11"/>
  <c r="A195" i="11"/>
  <c r="C194" i="11"/>
  <c r="B194" i="11"/>
  <c r="A194" i="11"/>
  <c r="A193" i="11"/>
  <c r="C192" i="11"/>
  <c r="B192" i="11"/>
  <c r="A192" i="11"/>
  <c r="A191" i="11"/>
  <c r="C190" i="11"/>
  <c r="B190" i="11"/>
  <c r="A190" i="11"/>
  <c r="A189" i="11"/>
  <c r="C188" i="11"/>
  <c r="B188" i="11"/>
  <c r="A188" i="11"/>
  <c r="A187" i="11"/>
  <c r="C186" i="11"/>
  <c r="B186" i="11"/>
  <c r="A186" i="11"/>
  <c r="A185" i="11"/>
  <c r="B184" i="11"/>
  <c r="A184" i="11"/>
  <c r="B183" i="11"/>
  <c r="A183" i="11"/>
  <c r="B182" i="11"/>
  <c r="A182" i="11"/>
  <c r="B181" i="11"/>
  <c r="A181" i="11"/>
  <c r="B180" i="11"/>
  <c r="A180" i="11"/>
  <c r="B179" i="11"/>
  <c r="A179" i="11"/>
  <c r="B178" i="11"/>
  <c r="A178" i="11"/>
  <c r="B177" i="11"/>
  <c r="A177" i="11"/>
  <c r="B176" i="11"/>
  <c r="A176" i="11"/>
  <c r="B175" i="11"/>
  <c r="A175" i="11"/>
  <c r="B174" i="11"/>
  <c r="A174" i="11"/>
  <c r="B173" i="11"/>
  <c r="A173" i="11"/>
  <c r="B172" i="11"/>
  <c r="A172" i="11"/>
  <c r="B171" i="11"/>
  <c r="A171" i="11"/>
  <c r="B170" i="11"/>
  <c r="A170" i="11"/>
  <c r="B169" i="11"/>
  <c r="A169" i="11"/>
  <c r="B168" i="11"/>
  <c r="A168" i="11"/>
  <c r="B167" i="11"/>
  <c r="A167" i="11"/>
  <c r="B166" i="11"/>
  <c r="A166" i="11"/>
  <c r="B165" i="11"/>
  <c r="A165" i="11"/>
  <c r="C164" i="11"/>
  <c r="B164" i="11"/>
  <c r="A164" i="11"/>
  <c r="A163" i="11"/>
  <c r="C162" i="11"/>
  <c r="B162" i="11"/>
  <c r="A162" i="11"/>
  <c r="A161" i="11"/>
  <c r="C160" i="11"/>
  <c r="B160" i="11"/>
  <c r="A160" i="11"/>
  <c r="A159" i="11"/>
  <c r="B158" i="11"/>
  <c r="A158" i="11"/>
  <c r="B157" i="11"/>
  <c r="A157" i="11"/>
  <c r="C156" i="11"/>
  <c r="B156" i="11"/>
  <c r="A156" i="11"/>
  <c r="A155" i="11"/>
  <c r="C154" i="11"/>
  <c r="B154" i="11"/>
  <c r="A154" i="11"/>
  <c r="A153" i="11"/>
  <c r="B152" i="11"/>
  <c r="A152" i="11"/>
  <c r="C151" i="11"/>
  <c r="B151" i="11"/>
  <c r="A151" i="11"/>
  <c r="A150" i="11"/>
  <c r="C149" i="11"/>
  <c r="B149" i="11"/>
  <c r="A149" i="11"/>
  <c r="A148" i="11"/>
  <c r="C147" i="11"/>
  <c r="B147" i="11"/>
  <c r="A147" i="11"/>
  <c r="A146" i="11"/>
  <c r="C145" i="11"/>
  <c r="B145" i="11"/>
  <c r="A145" i="11"/>
  <c r="A144" i="11"/>
  <c r="C143" i="11"/>
  <c r="B143" i="11"/>
  <c r="A143" i="11"/>
  <c r="A142" i="11"/>
  <c r="B141" i="11"/>
  <c r="A141" i="11"/>
  <c r="C140" i="11"/>
  <c r="B140" i="11"/>
  <c r="A140" i="11"/>
  <c r="A139" i="11"/>
  <c r="C138" i="11"/>
  <c r="B138" i="11"/>
  <c r="A138" i="11"/>
  <c r="A137" i="11"/>
  <c r="C136" i="11"/>
  <c r="B136" i="11"/>
  <c r="A136" i="11"/>
  <c r="A135" i="11"/>
  <c r="B134" i="11"/>
  <c r="A134" i="11"/>
  <c r="C133" i="11"/>
  <c r="B133" i="11"/>
  <c r="A133" i="11"/>
  <c r="A132" i="11"/>
  <c r="C131" i="11"/>
  <c r="B131" i="11"/>
  <c r="A131" i="11"/>
  <c r="A130" i="11"/>
  <c r="B129" i="11"/>
  <c r="A129" i="11"/>
  <c r="B128" i="11"/>
  <c r="A128" i="11"/>
  <c r="B127" i="11"/>
  <c r="A127" i="11"/>
  <c r="B126" i="11"/>
  <c r="A126" i="11"/>
  <c r="B125" i="11"/>
  <c r="A125" i="11"/>
  <c r="C124" i="11"/>
  <c r="B124" i="11"/>
  <c r="A124" i="11"/>
  <c r="A123" i="11"/>
  <c r="C122" i="11"/>
  <c r="B122" i="11"/>
  <c r="A122" i="11"/>
  <c r="A121" i="11"/>
  <c r="C120" i="11"/>
  <c r="B120" i="11"/>
  <c r="A120" i="11"/>
  <c r="A119" i="11"/>
  <c r="C118" i="11"/>
  <c r="B118" i="11"/>
  <c r="A118" i="11"/>
  <c r="A117" i="11"/>
  <c r="C116" i="11"/>
  <c r="B116" i="11"/>
  <c r="A116" i="11"/>
  <c r="A115" i="11"/>
  <c r="C114" i="11"/>
  <c r="B114" i="11"/>
  <c r="A114" i="11"/>
  <c r="A113" i="11"/>
  <c r="C112" i="11"/>
  <c r="B112" i="11"/>
  <c r="A112" i="11"/>
  <c r="A111" i="11"/>
  <c r="C110" i="11"/>
  <c r="B110" i="11"/>
  <c r="A110" i="11"/>
  <c r="A109" i="11"/>
  <c r="C108" i="11"/>
  <c r="B108" i="11"/>
  <c r="A108" i="11"/>
  <c r="A107" i="11"/>
  <c r="C106" i="11"/>
  <c r="B106" i="11"/>
  <c r="A106" i="11"/>
  <c r="A105" i="11"/>
  <c r="C104" i="11"/>
  <c r="B104" i="11"/>
  <c r="A104" i="11"/>
  <c r="A103" i="11"/>
  <c r="C102" i="11"/>
  <c r="B102" i="11"/>
  <c r="A102" i="11"/>
  <c r="A101" i="11"/>
  <c r="B100" i="11"/>
  <c r="A100" i="11"/>
  <c r="B99" i="11"/>
  <c r="A99" i="11"/>
  <c r="C98" i="11"/>
  <c r="B98" i="11"/>
  <c r="A98" i="11"/>
  <c r="A97" i="11"/>
  <c r="C96" i="11"/>
  <c r="B96" i="11"/>
  <c r="A96" i="11"/>
  <c r="A95" i="11"/>
  <c r="C94" i="11"/>
  <c r="B94" i="11"/>
  <c r="A94" i="11"/>
  <c r="A93" i="11"/>
  <c r="C92" i="11"/>
  <c r="B92" i="11"/>
  <c r="A92" i="11"/>
  <c r="A91" i="11"/>
  <c r="C90" i="11"/>
  <c r="B90" i="11"/>
  <c r="A90" i="11"/>
  <c r="A89" i="11"/>
  <c r="B88" i="11"/>
  <c r="A88" i="11"/>
  <c r="B87" i="11"/>
  <c r="A87" i="11"/>
  <c r="B86" i="11"/>
  <c r="A86" i="11"/>
  <c r="A85" i="11"/>
  <c r="B84" i="11"/>
  <c r="A84" i="11"/>
  <c r="B83" i="11"/>
  <c r="A83" i="11"/>
  <c r="B82" i="11"/>
  <c r="A82" i="11"/>
  <c r="A81" i="11"/>
  <c r="B80" i="11"/>
  <c r="A80" i="11"/>
  <c r="B79" i="11"/>
  <c r="A79" i="11"/>
  <c r="B77" i="11"/>
  <c r="A77" i="11"/>
  <c r="A76" i="11"/>
  <c r="B75" i="11"/>
  <c r="A75" i="11"/>
  <c r="B74" i="11"/>
  <c r="A74" i="11"/>
  <c r="B73" i="11"/>
  <c r="A73" i="11"/>
  <c r="B72" i="11"/>
  <c r="A72" i="11"/>
  <c r="A71" i="11"/>
  <c r="B70" i="11"/>
  <c r="A70" i="11"/>
  <c r="B69" i="11"/>
  <c r="A69" i="11"/>
  <c r="B68" i="11"/>
  <c r="A68" i="11"/>
  <c r="B66" i="11"/>
  <c r="A66" i="11"/>
  <c r="B65" i="11"/>
  <c r="A65" i="11"/>
  <c r="B64" i="11"/>
  <c r="A64" i="11"/>
  <c r="B63" i="11"/>
  <c r="A63" i="11"/>
  <c r="B62" i="11"/>
  <c r="A62" i="11"/>
  <c r="C61" i="11"/>
  <c r="B61" i="11"/>
  <c r="A61" i="11"/>
  <c r="B60" i="11"/>
  <c r="A60" i="11"/>
  <c r="B59" i="11"/>
  <c r="A59" i="11"/>
  <c r="B58" i="11"/>
  <c r="A58" i="11"/>
  <c r="B57" i="11"/>
  <c r="A57" i="11"/>
  <c r="B56" i="11"/>
  <c r="A56" i="11"/>
  <c r="B55" i="11"/>
  <c r="A55" i="11"/>
  <c r="B54" i="11"/>
  <c r="A54" i="11"/>
  <c r="B53" i="11"/>
  <c r="A53" i="11"/>
  <c r="B52" i="11"/>
  <c r="A52" i="11"/>
  <c r="B51" i="11"/>
  <c r="A51" i="11"/>
  <c r="B50" i="11"/>
  <c r="A50" i="11"/>
  <c r="B49" i="11"/>
  <c r="A49" i="11"/>
  <c r="B48" i="11"/>
  <c r="A48" i="11"/>
  <c r="B47" i="11"/>
  <c r="A47" i="11"/>
  <c r="B46" i="11"/>
  <c r="A46" i="11"/>
  <c r="B45" i="11"/>
  <c r="A45" i="11"/>
  <c r="B44" i="11"/>
  <c r="A44" i="11"/>
  <c r="A43" i="11"/>
  <c r="B42" i="11"/>
  <c r="A42" i="11"/>
  <c r="B41" i="11"/>
  <c r="A41" i="11"/>
  <c r="B40" i="11"/>
  <c r="A40" i="11"/>
  <c r="B39" i="11"/>
  <c r="A39" i="11"/>
  <c r="B38" i="11"/>
  <c r="A38" i="11"/>
  <c r="B37" i="11"/>
  <c r="A37" i="11"/>
  <c r="B36" i="11"/>
  <c r="A36" i="11"/>
  <c r="B35" i="11"/>
  <c r="A35" i="11"/>
  <c r="B34" i="11"/>
  <c r="A34" i="11"/>
  <c r="B33" i="11"/>
  <c r="A33" i="11"/>
  <c r="B32" i="11"/>
  <c r="A32" i="11"/>
  <c r="B31" i="11"/>
  <c r="A31" i="11"/>
  <c r="B30" i="11"/>
  <c r="A30" i="11"/>
  <c r="B29" i="11"/>
  <c r="A29" i="11"/>
  <c r="B28" i="11"/>
  <c r="A28" i="11"/>
  <c r="A27" i="11"/>
  <c r="A26" i="11"/>
  <c r="A25" i="11"/>
  <c r="R24" i="11"/>
  <c r="Q24" i="11"/>
  <c r="P24" i="11"/>
  <c r="O24" i="11"/>
  <c r="N24" i="11"/>
  <c r="M24" i="11"/>
  <c r="L24" i="11"/>
  <c r="K24" i="11"/>
  <c r="J24" i="11"/>
  <c r="I24" i="11"/>
  <c r="H24" i="11"/>
  <c r="G24" i="11"/>
  <c r="F24" i="11"/>
  <c r="E24" i="11"/>
  <c r="D24" i="11"/>
  <c r="C24" i="11"/>
  <c r="B24" i="11"/>
  <c r="A24" i="11"/>
  <c r="R23" i="11"/>
  <c r="Q23" i="11"/>
  <c r="P23" i="11"/>
  <c r="O23" i="11"/>
  <c r="N23" i="11"/>
  <c r="M23" i="11"/>
  <c r="L23" i="11"/>
  <c r="K23" i="11"/>
  <c r="J23" i="11"/>
  <c r="I23" i="11"/>
  <c r="H23" i="11"/>
  <c r="G23" i="11"/>
  <c r="F23" i="11"/>
  <c r="E23" i="11"/>
  <c r="D23" i="11"/>
  <c r="C23" i="11"/>
  <c r="B23" i="11"/>
  <c r="A23" i="11"/>
  <c r="R22" i="11"/>
  <c r="Q22" i="11"/>
  <c r="P22" i="11"/>
  <c r="O22" i="11"/>
  <c r="N22" i="11"/>
  <c r="M22" i="11"/>
  <c r="L22" i="11"/>
  <c r="K22" i="11"/>
  <c r="J22" i="11"/>
  <c r="I22" i="11"/>
  <c r="H22" i="11"/>
  <c r="G22" i="11"/>
  <c r="F22" i="11"/>
  <c r="E22" i="11"/>
  <c r="D22" i="11"/>
  <c r="C22" i="11"/>
  <c r="B22" i="11"/>
  <c r="A22" i="11"/>
  <c r="B21" i="11"/>
  <c r="A21" i="11"/>
  <c r="A20" i="11"/>
  <c r="B19" i="11"/>
  <c r="A19" i="11"/>
  <c r="B18" i="11"/>
  <c r="A18" i="11"/>
  <c r="B17" i="11"/>
  <c r="A17" i="11"/>
  <c r="B16" i="11"/>
  <c r="A16" i="11"/>
  <c r="A15" i="11"/>
  <c r="B14" i="11"/>
  <c r="A14" i="11"/>
  <c r="B13" i="11"/>
  <c r="A13" i="11"/>
  <c r="B12" i="11"/>
  <c r="A12" i="11"/>
  <c r="B11" i="11"/>
  <c r="A11" i="11"/>
  <c r="B10" i="11"/>
  <c r="A10" i="11"/>
  <c r="B9" i="11"/>
  <c r="A9" i="11"/>
  <c r="B8" i="11"/>
  <c r="A8" i="11"/>
  <c r="B7" i="11"/>
  <c r="A7" i="11"/>
  <c r="A6" i="11"/>
  <c r="A5" i="11"/>
  <c r="A4" i="11"/>
  <c r="B3" i="11"/>
  <c r="A3" i="11"/>
  <c r="A2" i="11"/>
  <c r="B1" i="11"/>
  <c r="A1" i="11"/>
  <c r="A549" i="11"/>
  <c r="A548" i="11" l="1"/>
  <c r="A550" i="11"/>
  <c r="A552" i="11"/>
  <c r="B552" i="11"/>
  <c r="A315" i="11" l="1"/>
  <c r="A318" i="11"/>
  <c r="A314" i="11"/>
  <c r="A317" i="11"/>
  <c r="B14" i="6" l="1"/>
  <c r="A20" i="10" l="1"/>
  <c r="A21" i="10"/>
  <c r="A22" i="10"/>
  <c r="A23" i="10"/>
  <c r="A24" i="10"/>
  <c r="A19" i="10"/>
  <c r="LU22" i="8"/>
  <c r="LY22" i="8" s="1"/>
  <c r="MC22" i="8" s="1"/>
  <c r="MG22" i="8" s="1"/>
  <c r="MK22" i="8" s="1"/>
  <c r="MO22" i="8" s="1"/>
  <c r="MS22" i="8" s="1"/>
  <c r="MW22" i="8" s="1"/>
  <c r="NA22" i="8" s="1"/>
  <c r="NE22" i="8" s="1"/>
  <c r="NI22" i="8" s="1"/>
  <c r="NM22" i="8" s="1"/>
  <c r="NQ22" i="8" s="1"/>
  <c r="NU22" i="8" s="1"/>
  <c r="NY22" i="8" s="1"/>
  <c r="OC22" i="8" s="1"/>
  <c r="OG22" i="8" s="1"/>
  <c r="OK22" i="8" s="1"/>
  <c r="OO22" i="8" s="1"/>
  <c r="OS22" i="8" s="1"/>
  <c r="OW22" i="8" s="1"/>
  <c r="PA22" i="8" s="1"/>
  <c r="PE22" i="8" s="1"/>
  <c r="PI22" i="8" s="1"/>
  <c r="PM22" i="8" s="1"/>
  <c r="PQ22" i="8" s="1"/>
  <c r="PU22" i="8" s="1"/>
  <c r="PY22" i="8" s="1"/>
  <c r="QC22" i="8" s="1"/>
  <c r="QG22" i="8" s="1"/>
  <c r="QK22" i="8" s="1"/>
  <c r="QO22" i="8" s="1"/>
  <c r="QS22" i="8" s="1"/>
  <c r="QW22" i="8" s="1"/>
  <c r="LU20" i="8"/>
  <c r="LY20" i="8" s="1"/>
  <c r="MC20" i="8" s="1"/>
  <c r="MG20" i="8" s="1"/>
  <c r="MK20" i="8" s="1"/>
  <c r="MO20" i="8" s="1"/>
  <c r="MS20" i="8" s="1"/>
  <c r="MW20" i="8" s="1"/>
  <c r="NA20" i="8" s="1"/>
  <c r="NE20" i="8" s="1"/>
  <c r="NI20" i="8" s="1"/>
  <c r="NM20" i="8" s="1"/>
  <c r="NQ20" i="8" s="1"/>
  <c r="NU20" i="8" s="1"/>
  <c r="NY20" i="8" s="1"/>
  <c r="OC20" i="8" s="1"/>
  <c r="OG20" i="8" s="1"/>
  <c r="OK20" i="8" s="1"/>
  <c r="OO20" i="8" s="1"/>
  <c r="OS20" i="8" s="1"/>
  <c r="OW20" i="8" s="1"/>
  <c r="PA20" i="8" s="1"/>
  <c r="PE20" i="8" s="1"/>
  <c r="PI20" i="8" s="1"/>
  <c r="PM20" i="8" s="1"/>
  <c r="PQ20" i="8" s="1"/>
  <c r="PU20" i="8" s="1"/>
  <c r="PY20" i="8" s="1"/>
  <c r="QC20" i="8" s="1"/>
  <c r="QG20" i="8" s="1"/>
  <c r="QK20" i="8" s="1"/>
  <c r="QO20" i="8" s="1"/>
  <c r="QS20" i="8" s="1"/>
  <c r="QW20" i="8" s="1"/>
  <c r="W77" i="6"/>
  <c r="W76" i="6"/>
  <c r="W74" i="6"/>
  <c r="W73" i="6"/>
  <c r="O79" i="6" s="1"/>
  <c r="W58" i="6"/>
  <c r="W54" i="6"/>
  <c r="W53" i="6"/>
  <c r="W52" i="6"/>
  <c r="NZ47" i="6"/>
  <c r="NY47" i="6"/>
  <c r="NX47" i="6"/>
  <c r="NW47" i="6"/>
  <c r="NV47" i="6"/>
  <c r="NU47" i="6"/>
  <c r="NT47" i="6"/>
  <c r="NS47" i="6"/>
  <c r="NC47" i="6"/>
  <c r="NB47" i="6"/>
  <c r="NA47" i="6"/>
  <c r="MZ47" i="6"/>
  <c r="MY47" i="6"/>
  <c r="MX47" i="6"/>
  <c r="MW47" i="6"/>
  <c r="MV47" i="6"/>
  <c r="MF47" i="6"/>
  <c r="ME47" i="6"/>
  <c r="MD47" i="6"/>
  <c r="MC47" i="6"/>
  <c r="MB47" i="6"/>
  <c r="MA47" i="6"/>
  <c r="LZ47" i="6"/>
  <c r="LY47" i="6"/>
  <c r="LI47" i="6"/>
  <c r="LH47" i="6"/>
  <c r="LG47" i="6"/>
  <c r="LF47" i="6"/>
  <c r="LE47" i="6"/>
  <c r="LD47" i="6"/>
  <c r="LC47" i="6"/>
  <c r="LB47" i="6"/>
  <c r="KL47" i="6"/>
  <c r="KK47" i="6"/>
  <c r="KJ47" i="6"/>
  <c r="KI47" i="6"/>
  <c r="KH47" i="6"/>
  <c r="KG47" i="6"/>
  <c r="KF47" i="6"/>
  <c r="KE47" i="6"/>
  <c r="JO47" i="6"/>
  <c r="JN47" i="6"/>
  <c r="JM47" i="6"/>
  <c r="JL47" i="6"/>
  <c r="JK47" i="6"/>
  <c r="JJ47" i="6"/>
  <c r="JI47" i="6"/>
  <c r="JH47" i="6"/>
  <c r="IR47" i="6"/>
  <c r="IQ47" i="6"/>
  <c r="IP47" i="6"/>
  <c r="IO47" i="6"/>
  <c r="IN47" i="6"/>
  <c r="IM47" i="6"/>
  <c r="IL47" i="6"/>
  <c r="IK47" i="6"/>
  <c r="HU47" i="6"/>
  <c r="HT47" i="6"/>
  <c r="HS47" i="6"/>
  <c r="HR47" i="6"/>
  <c r="HQ47" i="6"/>
  <c r="HP47" i="6"/>
  <c r="HO47" i="6"/>
  <c r="HN47" i="6"/>
  <c r="GX47" i="6"/>
  <c r="GW47" i="6"/>
  <c r="GV47" i="6"/>
  <c r="GU47" i="6"/>
  <c r="GT47" i="6"/>
  <c r="GS47" i="6"/>
  <c r="GR47" i="6"/>
  <c r="GQ47" i="6"/>
  <c r="GA47" i="6"/>
  <c r="FZ47" i="6"/>
  <c r="FY47" i="6"/>
  <c r="FX47" i="6"/>
  <c r="FW47" i="6"/>
  <c r="FV47" i="6"/>
  <c r="FU47" i="6"/>
  <c r="FT47" i="6"/>
  <c r="FD47" i="6"/>
  <c r="FC47" i="6"/>
  <c r="FB47" i="6"/>
  <c r="FA47" i="6"/>
  <c r="EZ47" i="6"/>
  <c r="EY47" i="6"/>
  <c r="EX47" i="6"/>
  <c r="EW47" i="6"/>
  <c r="EG47" i="6"/>
  <c r="EF47" i="6"/>
  <c r="EE47" i="6"/>
  <c r="ED47" i="6"/>
  <c r="EC47" i="6"/>
  <c r="EB47" i="6"/>
  <c r="EA47" i="6"/>
  <c r="DZ47" i="6"/>
  <c r="DJ47" i="6"/>
  <c r="DI47" i="6"/>
  <c r="DH47" i="6"/>
  <c r="DG47" i="6"/>
  <c r="DF47" i="6"/>
  <c r="DE47" i="6"/>
  <c r="DD47" i="6"/>
  <c r="DC47" i="6"/>
  <c r="CM47" i="6"/>
  <c r="CL47" i="6"/>
  <c r="CK47" i="6"/>
  <c r="CJ47" i="6"/>
  <c r="CI47" i="6"/>
  <c r="CH47" i="6"/>
  <c r="CG47" i="6"/>
  <c r="CF47" i="6"/>
  <c r="BP47" i="6"/>
  <c r="BO47" i="6"/>
  <c r="BN47" i="6"/>
  <c r="BM47" i="6"/>
  <c r="BL47" i="6"/>
  <c r="BK47" i="6"/>
  <c r="BJ47" i="6"/>
  <c r="BI47" i="6"/>
  <c r="AS47" i="6"/>
  <c r="AR47" i="6"/>
  <c r="AQ47" i="6"/>
  <c r="AP47" i="6"/>
  <c r="AO47" i="6"/>
  <c r="AN47" i="6"/>
  <c r="AM47" i="6"/>
  <c r="AL47" i="6"/>
  <c r="V47" i="6"/>
  <c r="V56" i="6" s="1"/>
  <c r="U47" i="6"/>
  <c r="U56" i="6" s="1"/>
  <c r="T47" i="6"/>
  <c r="T56" i="6" s="1"/>
  <c r="S47" i="6"/>
  <c r="S56" i="6" s="1"/>
  <c r="R47" i="6"/>
  <c r="R56" i="6" s="1"/>
  <c r="Q47" i="6"/>
  <c r="Q56" i="6" s="1"/>
  <c r="P47" i="6"/>
  <c r="P56" i="6" s="1"/>
  <c r="O47" i="6"/>
  <c r="O56" i="6" s="1"/>
  <c r="OA46" i="6"/>
  <c r="ND46" i="6"/>
  <c r="MG46" i="6"/>
  <c r="LJ46" i="6"/>
  <c r="KM46" i="6"/>
  <c r="JP46" i="6"/>
  <c r="IS46" i="6"/>
  <c r="HV46" i="6"/>
  <c r="GY46" i="6"/>
  <c r="GB46" i="6"/>
  <c r="FE46" i="6"/>
  <c r="EH46" i="6"/>
  <c r="DK46" i="6"/>
  <c r="CN46" i="6"/>
  <c r="BQ46" i="6"/>
  <c r="AT46" i="6"/>
  <c r="W46" i="6"/>
  <c r="OA45" i="6"/>
  <c r="ND45" i="6"/>
  <c r="MG45" i="6"/>
  <c r="LJ45" i="6"/>
  <c r="KM45" i="6"/>
  <c r="JP45" i="6"/>
  <c r="IS45" i="6"/>
  <c r="HV45" i="6"/>
  <c r="GY45" i="6"/>
  <c r="GB45" i="6"/>
  <c r="FE45" i="6"/>
  <c r="EH45" i="6"/>
  <c r="DK45" i="6"/>
  <c r="CN45" i="6"/>
  <c r="BQ45" i="6"/>
  <c r="AT45" i="6"/>
  <c r="W45" i="6"/>
  <c r="OA44" i="6"/>
  <c r="ND44" i="6"/>
  <c r="MG44" i="6"/>
  <c r="LJ44" i="6"/>
  <c r="KM44" i="6"/>
  <c r="JP44" i="6"/>
  <c r="IS44" i="6"/>
  <c r="HV44" i="6"/>
  <c r="GY44" i="6"/>
  <c r="GB44" i="6"/>
  <c r="FE44" i="6"/>
  <c r="EH44" i="6"/>
  <c r="DK44" i="6"/>
  <c r="CN44" i="6"/>
  <c r="BQ44" i="6"/>
  <c r="AT44" i="6"/>
  <c r="W44" i="6"/>
  <c r="OA43" i="6"/>
  <c r="ND43" i="6"/>
  <c r="MG43" i="6"/>
  <c r="LJ43" i="6"/>
  <c r="KM43" i="6"/>
  <c r="JP43" i="6"/>
  <c r="IS43" i="6"/>
  <c r="HV43" i="6"/>
  <c r="GY43" i="6"/>
  <c r="GB43" i="6"/>
  <c r="FE43" i="6"/>
  <c r="EH43" i="6"/>
  <c r="DK43" i="6"/>
  <c r="CN43" i="6"/>
  <c r="BQ43" i="6"/>
  <c r="AT43" i="6"/>
  <c r="W43" i="6"/>
  <c r="OA42" i="6"/>
  <c r="ND42" i="6"/>
  <c r="MG42" i="6"/>
  <c r="LJ42" i="6"/>
  <c r="KM42" i="6"/>
  <c r="JP42" i="6"/>
  <c r="IS42" i="6"/>
  <c r="HV42" i="6"/>
  <c r="GY42" i="6"/>
  <c r="GB42" i="6"/>
  <c r="FE42" i="6"/>
  <c r="EH42" i="6"/>
  <c r="DK42" i="6"/>
  <c r="CN42" i="6"/>
  <c r="BQ42" i="6"/>
  <c r="AT42" i="6"/>
  <c r="W42" i="6"/>
  <c r="OA41" i="6"/>
  <c r="ND41" i="6"/>
  <c r="MG41" i="6"/>
  <c r="LJ41" i="6"/>
  <c r="KM41" i="6"/>
  <c r="JP41" i="6"/>
  <c r="IS41" i="6"/>
  <c r="HV41" i="6"/>
  <c r="GY41" i="6"/>
  <c r="GB41" i="6"/>
  <c r="FE41" i="6"/>
  <c r="EH41" i="6"/>
  <c r="DK41" i="6"/>
  <c r="CN41" i="6"/>
  <c r="BQ41" i="6"/>
  <c r="AT41" i="6"/>
  <c r="W41" i="6"/>
  <c r="OA40" i="6"/>
  <c r="ND40" i="6"/>
  <c r="MG40" i="6"/>
  <c r="LJ40" i="6"/>
  <c r="KM40" i="6"/>
  <c r="JP40" i="6"/>
  <c r="IS40" i="6"/>
  <c r="HV40" i="6"/>
  <c r="GY40" i="6"/>
  <c r="GB40" i="6"/>
  <c r="FE40" i="6"/>
  <c r="EH40" i="6"/>
  <c r="DK40" i="6"/>
  <c r="CN40" i="6"/>
  <c r="BQ40" i="6"/>
  <c r="AT40" i="6"/>
  <c r="W40" i="6"/>
  <c r="OA39" i="6"/>
  <c r="ND39" i="6"/>
  <c r="MG39" i="6"/>
  <c r="LJ39" i="6"/>
  <c r="KM39" i="6"/>
  <c r="JP39" i="6"/>
  <c r="IS39" i="6"/>
  <c r="HV39" i="6"/>
  <c r="GY39" i="6"/>
  <c r="GB39" i="6"/>
  <c r="FE39" i="6"/>
  <c r="EH39" i="6"/>
  <c r="DK39" i="6"/>
  <c r="CN39" i="6"/>
  <c r="BQ39" i="6"/>
  <c r="AT39" i="6"/>
  <c r="W39" i="6"/>
  <c r="OA38" i="6"/>
  <c r="ND38" i="6"/>
  <c r="MG38" i="6"/>
  <c r="LJ38" i="6"/>
  <c r="KM38" i="6"/>
  <c r="JP38" i="6"/>
  <c r="IS38" i="6"/>
  <c r="HV38" i="6"/>
  <c r="GY38" i="6"/>
  <c r="GB38" i="6"/>
  <c r="FE38" i="6"/>
  <c r="EH38" i="6"/>
  <c r="DK38" i="6"/>
  <c r="CN38" i="6"/>
  <c r="BQ38" i="6"/>
  <c r="AT38" i="6"/>
  <c r="W38" i="6"/>
  <c r="OA37" i="6"/>
  <c r="ND37" i="6"/>
  <c r="MG37" i="6"/>
  <c r="LJ37" i="6"/>
  <c r="KM37" i="6"/>
  <c r="JP37" i="6"/>
  <c r="IS37" i="6"/>
  <c r="HV37" i="6"/>
  <c r="GY37" i="6"/>
  <c r="GB37" i="6"/>
  <c r="FE37" i="6"/>
  <c r="EH37" i="6"/>
  <c r="DK37" i="6"/>
  <c r="CN37" i="6"/>
  <c r="BQ37" i="6"/>
  <c r="AT37" i="6"/>
  <c r="W37" i="6"/>
  <c r="OA36" i="6"/>
  <c r="ND36" i="6"/>
  <c r="MG36" i="6"/>
  <c r="LJ36" i="6"/>
  <c r="KM36" i="6"/>
  <c r="JP36" i="6"/>
  <c r="IS36" i="6"/>
  <c r="HV36" i="6"/>
  <c r="GY36" i="6"/>
  <c r="GB36" i="6"/>
  <c r="FE36" i="6"/>
  <c r="EH36" i="6"/>
  <c r="DK36" i="6"/>
  <c r="CN36" i="6"/>
  <c r="BQ36" i="6"/>
  <c r="AT36" i="6"/>
  <c r="W36" i="6"/>
  <c r="OA35" i="6"/>
  <c r="ND35" i="6"/>
  <c r="MG35" i="6"/>
  <c r="LJ35" i="6"/>
  <c r="KM35" i="6"/>
  <c r="JP35" i="6"/>
  <c r="IS35" i="6"/>
  <c r="HV35" i="6"/>
  <c r="GY35" i="6"/>
  <c r="GB35" i="6"/>
  <c r="FE35" i="6"/>
  <c r="EH35" i="6"/>
  <c r="DK35" i="6"/>
  <c r="CN35" i="6"/>
  <c r="BQ35" i="6"/>
  <c r="AT35" i="6"/>
  <c r="W35" i="6"/>
  <c r="OA34" i="6"/>
  <c r="ND34" i="6"/>
  <c r="MG34" i="6"/>
  <c r="LJ34" i="6"/>
  <c r="KM34" i="6"/>
  <c r="JP34" i="6"/>
  <c r="IS34" i="6"/>
  <c r="HV34" i="6"/>
  <c r="GY34" i="6"/>
  <c r="GB34" i="6"/>
  <c r="FE34" i="6"/>
  <c r="EH34" i="6"/>
  <c r="DK34" i="6"/>
  <c r="CN34" i="6"/>
  <c r="BQ34" i="6"/>
  <c r="AT34" i="6"/>
  <c r="W34" i="6"/>
  <c r="OA33" i="6"/>
  <c r="ND33" i="6"/>
  <c r="MG33" i="6"/>
  <c r="LJ33" i="6"/>
  <c r="KM33" i="6"/>
  <c r="JP33" i="6"/>
  <c r="IS33" i="6"/>
  <c r="HV33" i="6"/>
  <c r="GY33" i="6"/>
  <c r="GB33" i="6"/>
  <c r="FE33" i="6"/>
  <c r="EH33" i="6"/>
  <c r="DK33" i="6"/>
  <c r="CN33" i="6"/>
  <c r="BQ33" i="6"/>
  <c r="AT33" i="6"/>
  <c r="W33" i="6"/>
  <c r="OA32" i="6"/>
  <c r="ND32" i="6"/>
  <c r="MG32" i="6"/>
  <c r="LJ32" i="6"/>
  <c r="KM32" i="6"/>
  <c r="JP32" i="6"/>
  <c r="IS32" i="6"/>
  <c r="HV32" i="6"/>
  <c r="GY32" i="6"/>
  <c r="GB32" i="6"/>
  <c r="FE32" i="6"/>
  <c r="EH32" i="6"/>
  <c r="DK32" i="6"/>
  <c r="CN32" i="6"/>
  <c r="BQ32" i="6"/>
  <c r="AT32" i="6"/>
  <c r="W32" i="6"/>
  <c r="OA31" i="6"/>
  <c r="ND31" i="6"/>
  <c r="MG31" i="6"/>
  <c r="LJ31" i="6"/>
  <c r="KM31" i="6"/>
  <c r="JP31" i="6"/>
  <c r="IS31" i="6"/>
  <c r="HV31" i="6"/>
  <c r="GY31" i="6"/>
  <c r="GB31" i="6"/>
  <c r="FE31" i="6"/>
  <c r="EH31" i="6"/>
  <c r="DK31" i="6"/>
  <c r="CN31" i="6"/>
  <c r="BQ31" i="6"/>
  <c r="AT31" i="6"/>
  <c r="W31" i="6"/>
  <c r="OA30" i="6"/>
  <c r="ND30" i="6"/>
  <c r="MG30" i="6"/>
  <c r="LJ30" i="6"/>
  <c r="KM30" i="6"/>
  <c r="JP30" i="6"/>
  <c r="IS30" i="6"/>
  <c r="HV30" i="6"/>
  <c r="GY30" i="6"/>
  <c r="GB30" i="6"/>
  <c r="FE30" i="6"/>
  <c r="EH30" i="6"/>
  <c r="DK30" i="6"/>
  <c r="CN30" i="6"/>
  <c r="BQ30" i="6"/>
  <c r="AT30" i="6"/>
  <c r="W30" i="6"/>
  <c r="OA29" i="6"/>
  <c r="ND29" i="6"/>
  <c r="MG29" i="6"/>
  <c r="LJ29" i="6"/>
  <c r="KM29" i="6"/>
  <c r="JP29" i="6"/>
  <c r="IS29" i="6"/>
  <c r="HV29" i="6"/>
  <c r="GY29" i="6"/>
  <c r="GB29" i="6"/>
  <c r="FE29" i="6"/>
  <c r="EH29" i="6"/>
  <c r="DK29" i="6"/>
  <c r="CN29" i="6"/>
  <c r="BQ29" i="6"/>
  <c r="AT29" i="6"/>
  <c r="W29" i="6"/>
  <c r="OA28" i="6"/>
  <c r="ND28" i="6"/>
  <c r="MG28" i="6"/>
  <c r="LJ28" i="6"/>
  <c r="KM28" i="6"/>
  <c r="JP28" i="6"/>
  <c r="IS28" i="6"/>
  <c r="HV28" i="6"/>
  <c r="GY28" i="6"/>
  <c r="GB28" i="6"/>
  <c r="FE28" i="6"/>
  <c r="EH28" i="6"/>
  <c r="DK28" i="6"/>
  <c r="CN28" i="6"/>
  <c r="BQ28" i="6"/>
  <c r="AT28" i="6"/>
  <c r="W28" i="6"/>
  <c r="OA27" i="6"/>
  <c r="ND27" i="6"/>
  <c r="MG27" i="6"/>
  <c r="LJ27" i="6"/>
  <c r="KM27" i="6"/>
  <c r="JP27" i="6"/>
  <c r="IS27" i="6"/>
  <c r="HV27" i="6"/>
  <c r="GY27" i="6"/>
  <c r="GB27" i="6"/>
  <c r="FE27" i="6"/>
  <c r="EH27" i="6"/>
  <c r="DK27" i="6"/>
  <c r="CN27" i="6"/>
  <c r="BQ27" i="6"/>
  <c r="AT27" i="6"/>
  <c r="W27" i="6"/>
  <c r="OA26" i="6"/>
  <c r="ND26" i="6"/>
  <c r="MG26" i="6"/>
  <c r="LJ26" i="6"/>
  <c r="KM26" i="6"/>
  <c r="JP26" i="6"/>
  <c r="IS26" i="6"/>
  <c r="HV26" i="6"/>
  <c r="GY26" i="6"/>
  <c r="GB26" i="6"/>
  <c r="FE26" i="6"/>
  <c r="EH26" i="6"/>
  <c r="DK26" i="6"/>
  <c r="CN26" i="6"/>
  <c r="BQ26" i="6"/>
  <c r="AT26" i="6"/>
  <c r="W26" i="6"/>
  <c r="OA25" i="6"/>
  <c r="ND25" i="6"/>
  <c r="MG25" i="6"/>
  <c r="LJ25" i="6"/>
  <c r="KM25" i="6"/>
  <c r="JP25" i="6"/>
  <c r="IS25" i="6"/>
  <c r="HV25" i="6"/>
  <c r="GY25" i="6"/>
  <c r="GB25" i="6"/>
  <c r="FE25" i="6"/>
  <c r="EH25" i="6"/>
  <c r="DK25" i="6"/>
  <c r="CN25" i="6"/>
  <c r="BQ25" i="6"/>
  <c r="AT25" i="6"/>
  <c r="W25" i="6"/>
  <c r="OA24" i="6"/>
  <c r="ND24" i="6"/>
  <c r="MG24" i="6"/>
  <c r="LJ24" i="6"/>
  <c r="KM24" i="6"/>
  <c r="JP24" i="6"/>
  <c r="IS24" i="6"/>
  <c r="HV24" i="6"/>
  <c r="GY24" i="6"/>
  <c r="GB24" i="6"/>
  <c r="FE24" i="6"/>
  <c r="EH24" i="6"/>
  <c r="DK24" i="6"/>
  <c r="CN24" i="6"/>
  <c r="BQ24" i="6"/>
  <c r="AT24" i="6"/>
  <c r="W24" i="6"/>
  <c r="OA23" i="6"/>
  <c r="ND23" i="6"/>
  <c r="MG23" i="6"/>
  <c r="LJ23" i="6"/>
  <c r="KM23" i="6"/>
  <c r="JP23" i="6"/>
  <c r="IS23" i="6"/>
  <c r="HV23" i="6"/>
  <c r="GY23" i="6"/>
  <c r="GB23" i="6"/>
  <c r="FE23" i="6"/>
  <c r="EH23" i="6"/>
  <c r="DK23" i="6"/>
  <c r="CN23" i="6"/>
  <c r="BQ23" i="6"/>
  <c r="AT23" i="6"/>
  <c r="W23" i="6"/>
  <c r="OA22" i="6"/>
  <c r="ND22" i="6"/>
  <c r="MG22" i="6"/>
  <c r="LJ22" i="6"/>
  <c r="KM22" i="6"/>
  <c r="JP22" i="6"/>
  <c r="IS22" i="6"/>
  <c r="HV22" i="6"/>
  <c r="GY22" i="6"/>
  <c r="GB22" i="6"/>
  <c r="FE22" i="6"/>
  <c r="EH22" i="6"/>
  <c r="DK22" i="6"/>
  <c r="CN22" i="6"/>
  <c r="BQ22" i="6"/>
  <c r="AT22" i="6"/>
  <c r="W22" i="6"/>
  <c r="OA21" i="6"/>
  <c r="ND21" i="6"/>
  <c r="MG21" i="6"/>
  <c r="LJ21" i="6"/>
  <c r="KM21" i="6"/>
  <c r="JP21" i="6"/>
  <c r="IS21" i="6"/>
  <c r="HV21" i="6"/>
  <c r="GY21" i="6"/>
  <c r="GB21" i="6"/>
  <c r="FE21" i="6"/>
  <c r="EH21" i="6"/>
  <c r="DK21" i="6"/>
  <c r="CN21" i="6"/>
  <c r="BQ21" i="6"/>
  <c r="AT21" i="6"/>
  <c r="W21" i="6"/>
  <c r="OA20" i="6"/>
  <c r="ND20" i="6"/>
  <c r="MG20" i="6"/>
  <c r="LJ20" i="6"/>
  <c r="KM20" i="6"/>
  <c r="JP20" i="6"/>
  <c r="IS20" i="6"/>
  <c r="HV20" i="6"/>
  <c r="GY20" i="6"/>
  <c r="GB20" i="6"/>
  <c r="FE20" i="6"/>
  <c r="EH20" i="6"/>
  <c r="DK20" i="6"/>
  <c r="CN20" i="6"/>
  <c r="BQ20" i="6"/>
  <c r="AT20" i="6"/>
  <c r="W20" i="6"/>
  <c r="OA19" i="6"/>
  <c r="ND19" i="6"/>
  <c r="MG19" i="6"/>
  <c r="LJ19" i="6"/>
  <c r="KM19" i="6"/>
  <c r="JP19" i="6"/>
  <c r="IS19" i="6"/>
  <c r="HV19" i="6"/>
  <c r="GY19" i="6"/>
  <c r="GB19" i="6"/>
  <c r="FE19" i="6"/>
  <c r="EH19" i="6"/>
  <c r="DK19" i="6"/>
  <c r="CN19" i="6"/>
  <c r="BQ19" i="6"/>
  <c r="AT19" i="6"/>
  <c r="W19" i="6"/>
  <c r="OA18" i="6"/>
  <c r="ND18" i="6"/>
  <c r="MG18" i="6"/>
  <c r="LJ18" i="6"/>
  <c r="KM18" i="6"/>
  <c r="JP18" i="6"/>
  <c r="IS18" i="6"/>
  <c r="HV18" i="6"/>
  <c r="GY18" i="6"/>
  <c r="GB18" i="6"/>
  <c r="FE18" i="6"/>
  <c r="EH18" i="6"/>
  <c r="DK18" i="6"/>
  <c r="CN18" i="6"/>
  <c r="BQ18" i="6"/>
  <c r="AT18" i="6"/>
  <c r="W18" i="6"/>
  <c r="R6" i="3"/>
  <c r="M49" i="4"/>
  <c r="J53" i="4"/>
  <c r="R110" i="4"/>
  <c r="B99" i="8"/>
  <c r="B92" i="8"/>
  <c r="C107" i="4"/>
  <c r="J111" i="4"/>
  <c r="R60" i="4"/>
  <c r="H19" i="2"/>
  <c r="C116" i="4"/>
  <c r="C68" i="4"/>
  <c r="H112" i="8"/>
  <c r="O62" i="8"/>
  <c r="C62" i="4"/>
  <c r="R109" i="4"/>
  <c r="H107" i="8"/>
  <c r="J117" i="4"/>
  <c r="O109" i="8"/>
  <c r="B106" i="8"/>
  <c r="H13" i="2"/>
  <c r="J27" i="4"/>
  <c r="H106" i="8"/>
  <c r="H98" i="8"/>
  <c r="H17" i="2"/>
  <c r="H26" i="2"/>
  <c r="O102" i="8"/>
  <c r="H100" i="8"/>
  <c r="H79" i="8"/>
  <c r="H23" i="2"/>
  <c r="H105" i="8"/>
  <c r="J50" i="8"/>
  <c r="C26" i="4"/>
  <c r="R62" i="4"/>
  <c r="C111" i="4"/>
  <c r="C59" i="4"/>
  <c r="R59" i="4"/>
  <c r="M104" i="4"/>
  <c r="H60" i="8"/>
  <c r="C110" i="4"/>
  <c r="B113" i="8"/>
  <c r="C52" i="4"/>
  <c r="C108" i="4"/>
  <c r="C24" i="4"/>
  <c r="M55" i="4"/>
  <c r="H93" i="8"/>
  <c r="J24" i="4"/>
  <c r="H99" i="8"/>
  <c r="H113" i="8"/>
  <c r="O95" i="8"/>
  <c r="H114" i="8"/>
  <c r="R116" i="4"/>
  <c r="J59" i="4"/>
  <c r="C60" i="4"/>
  <c r="O88" i="8"/>
  <c r="B98" i="8"/>
  <c r="J62" i="4"/>
  <c r="B91" i="8"/>
  <c r="C61" i="4"/>
  <c r="B112" i="8"/>
  <c r="C25" i="4"/>
  <c r="R117" i="4"/>
  <c r="B100" i="8"/>
  <c r="C58" i="4"/>
  <c r="J61" i="4"/>
  <c r="C117" i="4"/>
  <c r="R58" i="4"/>
  <c r="J108" i="4"/>
  <c r="R61" i="4"/>
  <c r="R118" i="4"/>
  <c r="J73" i="8"/>
  <c r="H81" i="8"/>
  <c r="J60" i="4"/>
  <c r="B105" i="8"/>
  <c r="J25" i="4"/>
  <c r="H15" i="2"/>
  <c r="J110" i="4"/>
  <c r="B107" i="8"/>
  <c r="C109" i="4"/>
  <c r="C63" i="4"/>
  <c r="H58" i="8"/>
  <c r="L47" i="5"/>
  <c r="J118" i="4"/>
  <c r="J109" i="4"/>
  <c r="X3" i="5"/>
  <c r="C118" i="4"/>
  <c r="B93" i="8"/>
  <c r="H21" i="2"/>
  <c r="J116" i="4"/>
  <c r="R111" i="4"/>
  <c r="B114" i="8"/>
  <c r="X36" i="5"/>
  <c r="J58" i="4"/>
  <c r="X6" i="5"/>
  <c r="R108" i="4"/>
  <c r="H91" i="8"/>
  <c r="J48" i="8"/>
  <c r="I6" i="3"/>
  <c r="M113" i="4"/>
  <c r="AT47" i="6" l="1"/>
  <c r="BQ47" i="6"/>
  <c r="CN47" i="6"/>
  <c r="DK47" i="6"/>
  <c r="EH47" i="6"/>
  <c r="FE47" i="6"/>
  <c r="GB47" i="6"/>
  <c r="GY47" i="6"/>
  <c r="HV47" i="6"/>
  <c r="IS47" i="6"/>
  <c r="JP47" i="6"/>
  <c r="KM47" i="6"/>
  <c r="LJ47" i="6"/>
  <c r="MG47" i="6"/>
  <c r="ND47" i="6"/>
  <c r="OA47" i="6"/>
  <c r="W47" i="6"/>
  <c r="W56" i="6" s="1"/>
  <c r="AS17" i="6"/>
  <c r="AR17" i="6"/>
  <c r="AQ17" i="6"/>
  <c r="AP17" i="6"/>
  <c r="AO17" i="6"/>
  <c r="AN17" i="6"/>
  <c r="AM17" i="6"/>
  <c r="AL17" i="6"/>
  <c r="B2" i="6" l="1"/>
  <c r="D42" i="8" l="1"/>
  <c r="D40" i="8"/>
  <c r="D35" i="8"/>
  <c r="D33" i="8"/>
  <c r="LD15" i="8" l="1"/>
  <c r="KU15" i="8"/>
  <c r="KL15" i="8"/>
  <c r="KC15" i="8"/>
  <c r="JT15" i="8"/>
  <c r="JK15" i="8"/>
  <c r="JB15" i="8"/>
  <c r="IS15" i="8"/>
  <c r="IJ15" i="8"/>
  <c r="IA15" i="8"/>
  <c r="HR15" i="8"/>
  <c r="HI15" i="8"/>
  <c r="GZ15" i="8"/>
  <c r="GQ15" i="8"/>
  <c r="GH15" i="8"/>
  <c r="FY15" i="8"/>
  <c r="FP15" i="8"/>
  <c r="FG15" i="8"/>
  <c r="EX15" i="8"/>
  <c r="EO15" i="8"/>
  <c r="EF15" i="8"/>
  <c r="DW15" i="8"/>
  <c r="DN15" i="8"/>
  <c r="DE15" i="8"/>
  <c r="CV15" i="8"/>
  <c r="CM15" i="8"/>
  <c r="CD15" i="8"/>
  <c r="BU15" i="8"/>
  <c r="BL15" i="8"/>
  <c r="BC15" i="8"/>
  <c r="AT15" i="8"/>
  <c r="AK15" i="8"/>
  <c r="AB15" i="8"/>
  <c r="S15" i="8"/>
  <c r="J15" i="8"/>
  <c r="B57" i="3" l="1"/>
  <c r="AC27" i="2"/>
  <c r="AB27" i="2"/>
  <c r="AA27" i="2"/>
  <c r="Z27" i="2"/>
  <c r="Y27" i="2"/>
  <c r="X27" i="2"/>
  <c r="W27" i="2"/>
  <c r="V27" i="2"/>
  <c r="U27" i="2"/>
  <c r="T27" i="2"/>
  <c r="S27" i="2"/>
  <c r="R27" i="2"/>
  <c r="Q27" i="2"/>
  <c r="P27" i="2"/>
  <c r="O27" i="2"/>
  <c r="N27" i="2"/>
  <c r="M27" i="2"/>
  <c r="M25" i="2" s="1"/>
  <c r="AC25" i="2" l="1"/>
  <c r="AB25" i="2"/>
  <c r="AA25" i="2"/>
  <c r="Z25" i="2"/>
  <c r="Y25" i="2"/>
  <c r="X25" i="2"/>
  <c r="W25" i="2"/>
  <c r="V25" i="2"/>
  <c r="U25" i="2"/>
  <c r="T25" i="2"/>
  <c r="S25" i="2"/>
  <c r="R25" i="2"/>
  <c r="Q25" i="2"/>
  <c r="P25" i="2"/>
  <c r="O25" i="2"/>
  <c r="N25" i="2"/>
  <c r="AJ18" i="2" l="1"/>
  <c r="AJ20" i="2" s="1"/>
  <c r="AJ31" i="2" l="1"/>
  <c r="AJ29" i="2"/>
  <c r="AJ27" i="2"/>
  <c r="AJ26" i="2"/>
  <c r="AJ30" i="2"/>
  <c r="AJ28" i="2"/>
  <c r="AL27" i="2" s="1"/>
  <c r="AJ25" i="2"/>
  <c r="AJ24" i="2"/>
  <c r="AJ22" i="2"/>
  <c r="AJ23" i="2"/>
  <c r="AL22" i="2" s="1"/>
  <c r="AJ21" i="2"/>
  <c r="AL20" i="2" s="1"/>
  <c r="AL21" i="2" l="1"/>
  <c r="AL29" i="2"/>
  <c r="AL30" i="2"/>
  <c r="AL23" i="2"/>
  <c r="AL24" i="2"/>
  <c r="AL25" i="2"/>
  <c r="AL26" i="2"/>
  <c r="AL28" i="2"/>
  <c r="AJ32" i="2"/>
  <c r="AL32" i="2" s="1"/>
  <c r="AL31" i="2"/>
  <c r="BP17" i="6" l="1"/>
  <c r="CM17" i="6" s="1"/>
  <c r="DJ17" i="6" s="1"/>
  <c r="EG17" i="6" s="1"/>
  <c r="FD17" i="6" s="1"/>
  <c r="GA17" i="6" s="1"/>
  <c r="GX17" i="6" s="1"/>
  <c r="HU17" i="6" s="1"/>
  <c r="IR17" i="6" s="1"/>
  <c r="JO17" i="6" s="1"/>
  <c r="KL17" i="6" s="1"/>
  <c r="LI17" i="6" s="1"/>
  <c r="MF17" i="6" s="1"/>
  <c r="NC17" i="6" s="1"/>
  <c r="NZ17" i="6" s="1"/>
  <c r="BO17" i="6"/>
  <c r="CL17" i="6" s="1"/>
  <c r="DI17" i="6" s="1"/>
  <c r="EF17" i="6" s="1"/>
  <c r="FC17" i="6" s="1"/>
  <c r="FZ17" i="6" s="1"/>
  <c r="GW17" i="6" s="1"/>
  <c r="HT17" i="6" s="1"/>
  <c r="IQ17" i="6" s="1"/>
  <c r="JN17" i="6" s="1"/>
  <c r="KK17" i="6" s="1"/>
  <c r="LH17" i="6" s="1"/>
  <c r="ME17" i="6" s="1"/>
  <c r="NB17" i="6" s="1"/>
  <c r="NY17" i="6" s="1"/>
  <c r="BN17" i="6"/>
  <c r="CK17" i="6"/>
  <c r="DH17" i="6" s="1"/>
  <c r="EE17" i="6" s="1"/>
  <c r="FB17" i="6" s="1"/>
  <c r="FY17" i="6" s="1"/>
  <c r="GV17" i="6" s="1"/>
  <c r="HS17" i="6" s="1"/>
  <c r="IP17" i="6" s="1"/>
  <c r="JM17" i="6" s="1"/>
  <c r="KJ17" i="6" s="1"/>
  <c r="LG17" i="6" s="1"/>
  <c r="MD17" i="6" s="1"/>
  <c r="NA17" i="6" s="1"/>
  <c r="NX17" i="6" s="1"/>
  <c r="BM17" i="6"/>
  <c r="CJ17" i="6" s="1"/>
  <c r="DG17" i="6" s="1"/>
  <c r="ED17" i="6" s="1"/>
  <c r="FA17" i="6" s="1"/>
  <c r="FX17" i="6" s="1"/>
  <c r="GU17" i="6" s="1"/>
  <c r="HR17" i="6" s="1"/>
  <c r="IO17" i="6" s="1"/>
  <c r="JL17" i="6" s="1"/>
  <c r="KI17" i="6" s="1"/>
  <c r="LF17" i="6" s="1"/>
  <c r="MC17" i="6" s="1"/>
  <c r="MZ17" i="6" s="1"/>
  <c r="NW17" i="6" s="1"/>
  <c r="BL17" i="6"/>
  <c r="CI17" i="6"/>
  <c r="DF17" i="6" s="1"/>
  <c r="EC17" i="6" s="1"/>
  <c r="EZ17" i="6" s="1"/>
  <c r="FW17" i="6" s="1"/>
  <c r="GT17" i="6" s="1"/>
  <c r="HQ17" i="6" s="1"/>
  <c r="IN17" i="6" s="1"/>
  <c r="JK17" i="6" s="1"/>
  <c r="KH17" i="6" s="1"/>
  <c r="LE17" i="6" s="1"/>
  <c r="MB17" i="6" s="1"/>
  <c r="MY17" i="6" s="1"/>
  <c r="NV17" i="6" s="1"/>
  <c r="BK17" i="6"/>
  <c r="CH17" i="6" s="1"/>
  <c r="DE17" i="6" s="1"/>
  <c r="EB17" i="6" s="1"/>
  <c r="EY17" i="6" s="1"/>
  <c r="FV17" i="6" s="1"/>
  <c r="GS17" i="6" s="1"/>
  <c r="HP17" i="6" s="1"/>
  <c r="IM17" i="6" s="1"/>
  <c r="JJ17" i="6" s="1"/>
  <c r="KG17" i="6" s="1"/>
  <c r="LD17" i="6" s="1"/>
  <c r="MA17" i="6" s="1"/>
  <c r="MX17" i="6" s="1"/>
  <c r="NU17" i="6" s="1"/>
  <c r="BJ17" i="6"/>
  <c r="CG17" i="6"/>
  <c r="DD17" i="6" s="1"/>
  <c r="EA17" i="6" s="1"/>
  <c r="EX17" i="6" s="1"/>
  <c r="FU17" i="6" s="1"/>
  <c r="GR17" i="6" s="1"/>
  <c r="HO17" i="6" s="1"/>
  <c r="IL17" i="6" s="1"/>
  <c r="JI17" i="6" s="1"/>
  <c r="KF17" i="6" s="1"/>
  <c r="LC17" i="6" s="1"/>
  <c r="LZ17" i="6" s="1"/>
  <c r="MW17" i="6" s="1"/>
  <c r="NT17" i="6" s="1"/>
  <c r="BI17" i="6"/>
  <c r="CF17" i="6" s="1"/>
  <c r="DC17" i="6" s="1"/>
  <c r="DZ17" i="6" s="1"/>
  <c r="EW17" i="6" s="1"/>
  <c r="FT17" i="6" s="1"/>
  <c r="GQ17" i="6" s="1"/>
  <c r="HN17" i="6" s="1"/>
  <c r="IK17" i="6" s="1"/>
  <c r="JH17" i="6" s="1"/>
  <c r="KE17" i="6" s="1"/>
  <c r="LB17" i="6" s="1"/>
  <c r="LY17" i="6" s="1"/>
  <c r="MV17" i="6" s="1"/>
  <c r="NS17" i="6" s="1"/>
  <c r="LY24" i="8" l="1"/>
  <c r="HA14" i="8"/>
  <c r="GR14" i="8"/>
  <c r="GI14" i="8"/>
  <c r="FZ14" i="8"/>
  <c r="FQ14" i="8"/>
  <c r="FH14" i="8"/>
  <c r="EY14" i="8"/>
  <c r="EP14" i="8"/>
  <c r="EG14" i="8"/>
  <c r="DX14" i="8"/>
  <c r="DO14" i="8"/>
  <c r="DF14" i="8"/>
  <c r="CW14" i="8"/>
  <c r="CN14" i="8"/>
  <c r="CE14" i="8"/>
  <c r="BV14" i="8"/>
  <c r="BM14" i="8"/>
  <c r="BD14" i="8"/>
  <c r="AU14" i="8"/>
  <c r="AL14" i="8"/>
  <c r="AC14" i="8"/>
  <c r="T14" i="8"/>
  <c r="K14" i="8"/>
  <c r="LE14" i="8"/>
  <c r="KV14" i="8"/>
  <c r="KM14" i="8"/>
  <c r="KD14" i="8"/>
  <c r="JU14" i="8"/>
  <c r="JL14" i="8"/>
  <c r="JC14" i="8"/>
  <c r="IT14" i="8"/>
  <c r="IK14" i="8"/>
  <c r="IB14" i="8"/>
  <c r="HS14" i="8"/>
  <c r="HJ14" i="8"/>
  <c r="LY31" i="8" l="1"/>
  <c r="MA31" i="8" s="1"/>
  <c r="LY26" i="8"/>
  <c r="MA26" i="8" s="1"/>
  <c r="LY32" i="8"/>
  <c r="MA32" i="8" s="1"/>
  <c r="LY27" i="8"/>
  <c r="MA27" i="8" s="1"/>
  <c r="LY41" i="8"/>
  <c r="MA41" i="8" s="1"/>
  <c r="LY43" i="8"/>
  <c r="MA43" i="8" s="1"/>
  <c r="LY37" i="8"/>
  <c r="MA37" i="8" s="1"/>
  <c r="LY42" i="8"/>
  <c r="MA42" i="8" s="1"/>
  <c r="LY30" i="8"/>
  <c r="MA30" i="8" s="1"/>
  <c r="LY29" i="8"/>
  <c r="MA29" i="8" s="1"/>
  <c r="LY40" i="8"/>
  <c r="MA40" i="8" s="1"/>
  <c r="LY34" i="8"/>
  <c r="MA34" i="8" s="1"/>
  <c r="LY36" i="8"/>
  <c r="MA36" i="8" s="1"/>
  <c r="LY44" i="8"/>
  <c r="MA44" i="8" s="1"/>
  <c r="LY35" i="8"/>
  <c r="MA35" i="8" s="1"/>
  <c r="LY33" i="8"/>
  <c r="MA33" i="8" s="1"/>
  <c r="LY39" i="8"/>
  <c r="MA39" i="8" s="1"/>
  <c r="LY38" i="8"/>
  <c r="MA38" i="8" s="1"/>
  <c r="LY28" i="8"/>
  <c r="MA28" i="8" s="1"/>
  <c r="AT38" i="8"/>
  <c r="H39" i="2"/>
  <c r="HI17" i="8"/>
  <c r="I54" i="3"/>
  <c r="DE17" i="8"/>
  <c r="R91" i="4"/>
  <c r="KU28" i="8"/>
  <c r="GQ26" i="8"/>
  <c r="IA26" i="8"/>
  <c r="S33" i="2"/>
  <c r="FY28" i="8"/>
  <c r="EF17" i="8"/>
  <c r="DW28" i="8"/>
  <c r="DW22" i="8"/>
  <c r="C45" i="4"/>
  <c r="CD38" i="8"/>
  <c r="DE38" i="8"/>
  <c r="H62" i="2"/>
  <c r="EX26" i="8"/>
  <c r="M31" i="2"/>
  <c r="KL38" i="8"/>
  <c r="C87" i="4"/>
  <c r="AB31" i="2"/>
  <c r="EO26" i="8"/>
  <c r="J35" i="4"/>
  <c r="J70" i="4"/>
  <c r="FG38" i="8"/>
  <c r="Q69" i="8"/>
  <c r="R34" i="4"/>
  <c r="EO17" i="8"/>
  <c r="JB38" i="8"/>
  <c r="I20" i="3"/>
  <c r="J33" i="4"/>
  <c r="C71" i="4"/>
  <c r="C137" i="4"/>
  <c r="R31" i="2"/>
  <c r="J52" i="4"/>
  <c r="IS28" i="8"/>
  <c r="C93" i="4"/>
  <c r="R132" i="4"/>
  <c r="JT28" i="8"/>
  <c r="M126" i="4"/>
  <c r="C34" i="4"/>
  <c r="C132" i="4"/>
  <c r="R90" i="4"/>
  <c r="FP24" i="8"/>
  <c r="H55" i="2"/>
  <c r="J38" i="8"/>
  <c r="AA33" i="2"/>
  <c r="Q67" i="8"/>
  <c r="C42" i="4"/>
  <c r="BL28" i="8"/>
  <c r="I48" i="3"/>
  <c r="M134" i="4"/>
  <c r="I14" i="3"/>
  <c r="AR67" i="8"/>
  <c r="C129" i="4"/>
  <c r="IJ22" i="8"/>
  <c r="GQ28" i="8"/>
  <c r="I50" i="3"/>
  <c r="DW17" i="8"/>
  <c r="DW20" i="8"/>
  <c r="S31" i="2"/>
  <c r="IS26" i="8"/>
  <c r="IS20" i="8"/>
  <c r="KC28" i="8"/>
  <c r="H7" i="2"/>
  <c r="EO24" i="8"/>
  <c r="JK20" i="8"/>
  <c r="R47" i="4"/>
  <c r="R86" i="4"/>
  <c r="CD28" i="8"/>
  <c r="AI69" i="8"/>
  <c r="KC17" i="8"/>
  <c r="I42" i="3"/>
  <c r="FY22" i="8"/>
  <c r="CD26" i="8"/>
  <c r="IA28" i="8"/>
  <c r="J37" i="2"/>
  <c r="IJ24" i="8"/>
  <c r="J91" i="4"/>
  <c r="HR38" i="8"/>
  <c r="M33" i="2"/>
  <c r="H74" i="2"/>
  <c r="FP26" i="8"/>
  <c r="AA31" i="2"/>
  <c r="M78" i="4"/>
  <c r="BU20" i="8"/>
  <c r="HR17" i="8"/>
  <c r="R35" i="4"/>
  <c r="FP22" i="8"/>
  <c r="C138" i="4"/>
  <c r="S29" i="2"/>
  <c r="J26" i="4"/>
  <c r="Q31" i="2"/>
  <c r="Z31" i="2"/>
  <c r="IA24" i="8"/>
  <c r="GQ38" i="8"/>
  <c r="M120" i="4"/>
  <c r="R93" i="4"/>
  <c r="IA17" i="8"/>
  <c r="IS17" i="8"/>
  <c r="IJ28" i="8"/>
  <c r="C91" i="4"/>
  <c r="KL24" i="8"/>
  <c r="JK24" i="8"/>
  <c r="J124" i="4"/>
  <c r="C69" i="4"/>
  <c r="CD20" i="8"/>
  <c r="JK17" i="8"/>
  <c r="HI24" i="8"/>
  <c r="C37" i="4"/>
  <c r="DN28" i="8"/>
  <c r="DW24" i="8"/>
  <c r="EO20" i="8"/>
  <c r="P31" i="2"/>
  <c r="C81" i="4"/>
  <c r="J90" i="4"/>
  <c r="EF38" i="8"/>
  <c r="J86" i="4"/>
  <c r="U29" i="2"/>
  <c r="FY38" i="8"/>
  <c r="H75" i="2"/>
  <c r="EO28" i="8"/>
  <c r="IS38" i="8"/>
  <c r="Y31" i="2"/>
  <c r="BU26" i="8"/>
  <c r="S22" i="8"/>
  <c r="C35" i="4"/>
  <c r="EF24" i="8"/>
  <c r="GZ28" i="8"/>
  <c r="JT20" i="8"/>
  <c r="IA20" i="8"/>
  <c r="C83" i="4"/>
  <c r="CM24" i="8"/>
  <c r="H54" i="2"/>
  <c r="DW26" i="8"/>
  <c r="BU22" i="8"/>
  <c r="HR26" i="8"/>
  <c r="JT24" i="8"/>
  <c r="C90" i="4"/>
  <c r="P64" i="3"/>
  <c r="R130" i="4"/>
  <c r="J37" i="4"/>
  <c r="J84" i="4"/>
  <c r="Z29" i="2"/>
  <c r="J130" i="4"/>
  <c r="HI38" i="8"/>
  <c r="LD26" i="8"/>
  <c r="LD28" i="8"/>
  <c r="DE20" i="8"/>
  <c r="N33" i="2"/>
  <c r="I34" i="3"/>
  <c r="IA38" i="8"/>
  <c r="R70" i="4"/>
  <c r="KU20" i="8"/>
  <c r="KC24" i="8"/>
  <c r="HI26" i="8"/>
  <c r="JB28" i="8"/>
  <c r="HI22" i="8"/>
  <c r="Y29" i="2"/>
  <c r="J46" i="4"/>
  <c r="FG20" i="8"/>
  <c r="JT38" i="8"/>
  <c r="C82" i="4"/>
  <c r="H61" i="2"/>
  <c r="J43" i="4"/>
  <c r="LD22" i="8"/>
  <c r="Q33" i="2"/>
  <c r="KU22" i="8"/>
  <c r="CM20" i="8"/>
  <c r="AT22" i="8"/>
  <c r="S20" i="8"/>
  <c r="N29" i="2"/>
  <c r="J101" i="4"/>
  <c r="J132" i="4"/>
  <c r="R76" i="4"/>
  <c r="FY17" i="8"/>
  <c r="C89" i="4"/>
  <c r="BL24" i="8"/>
  <c r="IJ20" i="8"/>
  <c r="J71" i="8"/>
  <c r="J85" i="4"/>
  <c r="R84" i="4"/>
  <c r="FG17" i="8"/>
  <c r="C36" i="4"/>
  <c r="BU28" i="8"/>
  <c r="EX22" i="8"/>
  <c r="EO38" i="8"/>
  <c r="H72" i="2"/>
  <c r="R85" i="4"/>
  <c r="BC38" i="8"/>
  <c r="BL22" i="8"/>
  <c r="R69" i="4"/>
  <c r="EX24" i="8"/>
  <c r="C76" i="4"/>
  <c r="J81" i="4"/>
  <c r="C131" i="4"/>
  <c r="EX28" i="8"/>
  <c r="JK22" i="8"/>
  <c r="CM28" i="8"/>
  <c r="R102" i="4"/>
  <c r="C102" i="4"/>
  <c r="GH17" i="8"/>
  <c r="AT26" i="8"/>
  <c r="R94" i="4"/>
  <c r="GZ17" i="8"/>
  <c r="KL17" i="8"/>
  <c r="FP38" i="8"/>
  <c r="Y33" i="2"/>
  <c r="C43" i="4"/>
  <c r="M148" i="4"/>
  <c r="J92" i="4"/>
  <c r="Z33" i="2"/>
  <c r="AB33" i="2"/>
  <c r="CV38" i="8"/>
  <c r="JB20" i="8"/>
  <c r="T31" i="2"/>
  <c r="BL26" i="8"/>
  <c r="H67" i="8"/>
  <c r="C100" i="4"/>
  <c r="M146" i="4"/>
  <c r="FY20" i="8"/>
  <c r="FG24" i="8"/>
  <c r="EX17" i="8"/>
  <c r="KU17" i="8"/>
  <c r="AK17" i="8"/>
  <c r="J44" i="4"/>
  <c r="CD22" i="8"/>
  <c r="AB29" i="2"/>
  <c r="CD17" i="8"/>
  <c r="FP20" i="8"/>
  <c r="EO22" i="8"/>
  <c r="AC31" i="2"/>
  <c r="H63" i="2"/>
  <c r="KL28" i="8"/>
  <c r="BL20" i="8"/>
  <c r="BL17" i="8"/>
  <c r="IJ26" i="8"/>
  <c r="KL20" i="8"/>
  <c r="O29" i="2"/>
  <c r="KL26" i="8"/>
  <c r="H50" i="2"/>
  <c r="J82" i="4"/>
  <c r="R137" i="4"/>
  <c r="J139" i="4"/>
  <c r="H60" i="2"/>
  <c r="GH28" i="8"/>
  <c r="BC20" i="8"/>
  <c r="GQ17" i="8"/>
  <c r="J88" i="4"/>
  <c r="I64" i="8"/>
  <c r="R46" i="4"/>
  <c r="CV20" i="8"/>
  <c r="T33" i="2"/>
  <c r="GZ38" i="8"/>
  <c r="C88" i="4"/>
  <c r="J137" i="4"/>
  <c r="R87" i="4"/>
  <c r="J22" i="8"/>
  <c r="H58" i="2"/>
  <c r="C33" i="4"/>
  <c r="C140" i="4"/>
  <c r="C86" i="4"/>
  <c r="O44" i="8"/>
  <c r="R44" i="4"/>
  <c r="V31" i="2"/>
  <c r="LD38" i="8"/>
  <c r="DN22" i="8"/>
  <c r="KC22" i="8"/>
  <c r="BU38" i="8"/>
  <c r="FY26" i="8"/>
  <c r="U33" i="2"/>
  <c r="R129" i="4"/>
  <c r="JB17" i="8"/>
  <c r="J129" i="4"/>
  <c r="H64" i="2"/>
  <c r="H76" i="2"/>
  <c r="N31" i="2"/>
  <c r="JT26" i="8"/>
  <c r="CM26" i="8"/>
  <c r="AR69" i="8"/>
  <c r="J17" i="8"/>
  <c r="GZ20" i="8"/>
  <c r="JB26" i="8"/>
  <c r="J34" i="4"/>
  <c r="X39" i="2"/>
  <c r="R123" i="4"/>
  <c r="EF28" i="8"/>
  <c r="C130" i="4"/>
  <c r="GQ22" i="8"/>
  <c r="R43" i="4"/>
  <c r="I46" i="3"/>
  <c r="J102" i="4"/>
  <c r="KL22" i="8"/>
  <c r="GQ20" i="8"/>
  <c r="J26" i="8"/>
  <c r="C139" i="4"/>
  <c r="O31" i="2"/>
  <c r="R45" i="4"/>
  <c r="JK28" i="8"/>
  <c r="AK38" i="8"/>
  <c r="J87" i="4"/>
  <c r="J83" i="4"/>
  <c r="KU38" i="8"/>
  <c r="O75" i="8"/>
  <c r="FG26" i="8"/>
  <c r="BU17" i="8"/>
  <c r="JT22" i="8"/>
  <c r="P29" i="2"/>
  <c r="JK26" i="8"/>
  <c r="CV28" i="8"/>
  <c r="CM22" i="8"/>
  <c r="I16" i="3"/>
  <c r="BC22" i="8"/>
  <c r="C123" i="4"/>
  <c r="R33" i="4"/>
  <c r="H57" i="2"/>
  <c r="S26" i="8"/>
  <c r="M12" i="4"/>
  <c r="H43" i="2"/>
  <c r="J69" i="4"/>
  <c r="HR22" i="8"/>
  <c r="J76" i="4"/>
  <c r="H59" i="2"/>
  <c r="GQ24" i="8"/>
  <c r="IJ17" i="8"/>
  <c r="R92" i="4"/>
  <c r="J45" i="4"/>
  <c r="J89" i="4"/>
  <c r="C47" i="4"/>
  <c r="EF26" i="8"/>
  <c r="R88" i="4"/>
  <c r="S24" i="8"/>
  <c r="X33" i="2"/>
  <c r="X29" i="2"/>
  <c r="HR24" i="8"/>
  <c r="AT28" i="8"/>
  <c r="AB38" i="8"/>
  <c r="BC17" i="8"/>
  <c r="M29" i="2"/>
  <c r="R124" i="4"/>
  <c r="R83" i="4"/>
  <c r="R101" i="4"/>
  <c r="GZ24" i="8"/>
  <c r="R100" i="4"/>
  <c r="T29" i="2"/>
  <c r="AC33" i="2"/>
  <c r="FG22" i="8"/>
  <c r="JK38" i="8"/>
  <c r="DN26" i="8"/>
  <c r="DN24" i="8"/>
  <c r="HR20" i="8"/>
  <c r="O46" i="8"/>
  <c r="I22" i="3"/>
  <c r="DN17" i="8"/>
  <c r="DW38" i="8"/>
  <c r="J94" i="4"/>
  <c r="AK24" i="8"/>
  <c r="GH38" i="8"/>
  <c r="EF22" i="8"/>
  <c r="GH22" i="8"/>
  <c r="LD24" i="8"/>
  <c r="Q29" i="2"/>
  <c r="R36" i="4"/>
  <c r="I52" i="3"/>
  <c r="C101" i="4"/>
  <c r="HI28" i="8"/>
  <c r="C84" i="4"/>
  <c r="M65" i="4"/>
  <c r="DE26" i="8"/>
  <c r="CV24" i="8"/>
  <c r="C70" i="4"/>
  <c r="GZ22" i="8"/>
  <c r="H69" i="8"/>
  <c r="AK20" i="8"/>
  <c r="R37" i="4"/>
  <c r="I18" i="3"/>
  <c r="I38" i="3"/>
  <c r="IJ38" i="8"/>
  <c r="BC26" i="8"/>
  <c r="GH20" i="8"/>
  <c r="J64" i="3"/>
  <c r="AT17" i="8"/>
  <c r="O67" i="2"/>
  <c r="GH24" i="8"/>
  <c r="C44" i="4"/>
  <c r="H51" i="2"/>
  <c r="FP17" i="8"/>
  <c r="H70" i="2"/>
  <c r="H73" i="2"/>
  <c r="IS22" i="8"/>
  <c r="HR28" i="8"/>
  <c r="KC20" i="8"/>
  <c r="C94" i="4"/>
  <c r="KU24" i="8"/>
  <c r="R29" i="2"/>
  <c r="J140" i="4"/>
  <c r="J71" i="4"/>
  <c r="W33" i="2"/>
  <c r="J20" i="8"/>
  <c r="AK22" i="8"/>
  <c r="I36" i="3"/>
  <c r="H41" i="2"/>
  <c r="CD24" i="8"/>
  <c r="H79" i="2"/>
  <c r="EX38" i="8"/>
  <c r="EX20" i="8"/>
  <c r="M39" i="4"/>
  <c r="BU24" i="8"/>
  <c r="JB24" i="8"/>
  <c r="W29" i="2"/>
  <c r="J28" i="8"/>
  <c r="BC24" i="8"/>
  <c r="W31" i="2"/>
  <c r="GH26" i="8"/>
  <c r="J36" i="4"/>
  <c r="O54" i="8"/>
  <c r="H77" i="2"/>
  <c r="C85" i="4"/>
  <c r="H69" i="2"/>
  <c r="H52" i="2"/>
  <c r="FG28" i="8"/>
  <c r="R82" i="4"/>
  <c r="Z67" i="8"/>
  <c r="S28" i="8"/>
  <c r="C27" i="4"/>
  <c r="DE22" i="8"/>
  <c r="I26" i="3"/>
  <c r="BL38" i="8"/>
  <c r="R131" i="4"/>
  <c r="C124" i="4"/>
  <c r="EF20" i="8"/>
  <c r="M30" i="4"/>
  <c r="M97" i="4"/>
  <c r="KC38" i="8"/>
  <c r="IS24" i="8"/>
  <c r="C53" i="4"/>
  <c r="IA22" i="8"/>
  <c r="H53" i="2"/>
  <c r="H71" i="2"/>
  <c r="R89" i="4"/>
  <c r="HI20" i="8"/>
  <c r="CM38" i="8"/>
  <c r="J138" i="4"/>
  <c r="J100" i="4"/>
  <c r="DE28" i="8"/>
  <c r="CV17" i="8"/>
  <c r="M73" i="4"/>
  <c r="Z69" i="8"/>
  <c r="JT17" i="8"/>
  <c r="AA29" i="2"/>
  <c r="C92" i="4"/>
  <c r="S38" i="8"/>
  <c r="DN38" i="8"/>
  <c r="AI67" i="8"/>
  <c r="I10" i="3"/>
  <c r="DN20" i="8"/>
  <c r="I32" i="3"/>
  <c r="LD17" i="8"/>
  <c r="AC29" i="2"/>
  <c r="X31" i="2"/>
  <c r="GZ26" i="8"/>
  <c r="CM17" i="8"/>
  <c r="KC26" i="8"/>
  <c r="V29" i="2"/>
  <c r="I30" i="3"/>
  <c r="J131" i="4"/>
  <c r="KU26" i="8"/>
  <c r="DE24" i="8"/>
  <c r="BC28" i="8"/>
  <c r="O33" i="2"/>
  <c r="R140" i="4"/>
  <c r="J47" i="4"/>
  <c r="R33" i="2"/>
  <c r="R71" i="4"/>
  <c r="J95" i="4"/>
  <c r="V33" i="2"/>
  <c r="R95" i="4"/>
  <c r="FY24" i="8"/>
  <c r="H56" i="2"/>
  <c r="AK28" i="8"/>
  <c r="J24" i="8"/>
  <c r="AK26" i="8"/>
  <c r="R81" i="4"/>
  <c r="R138" i="4"/>
  <c r="J123" i="4"/>
  <c r="AT20" i="8"/>
  <c r="JB22" i="8"/>
  <c r="CV26" i="8"/>
  <c r="C46" i="4"/>
  <c r="LD20" i="8"/>
  <c r="U31" i="2"/>
  <c r="P33" i="2"/>
  <c r="J93" i="4"/>
  <c r="I77" i="8"/>
  <c r="R139" i="4"/>
  <c r="FP28" i="8"/>
  <c r="AT24" i="8"/>
  <c r="C95" i="4"/>
  <c r="CV22" i="8"/>
  <c r="NE24" i="8" l="1"/>
  <c r="I78" i="8"/>
  <c r="AA78" i="8"/>
  <c r="AS78" i="8"/>
  <c r="R78" i="8"/>
  <c r="AJ78" i="8"/>
  <c r="BX15" i="6"/>
  <c r="GG15" i="6"/>
  <c r="PY24" i="8"/>
  <c r="HF15" i="6"/>
  <c r="DR15" i="6"/>
  <c r="BA15" i="6"/>
  <c r="HB15" i="6"/>
  <c r="IX15" i="6"/>
  <c r="NG15" i="6"/>
  <c r="LM15" i="6"/>
  <c r="PM24" i="8"/>
  <c r="NI24" i="8"/>
  <c r="IA15" i="6"/>
  <c r="HY15" i="6"/>
  <c r="MC24" i="8"/>
  <c r="IC15" i="6"/>
  <c r="DN15" i="6"/>
  <c r="PU24" i="8"/>
  <c r="PA24" i="8"/>
  <c r="CQ15" i="6"/>
  <c r="OS24" i="8"/>
  <c r="NU24" i="8"/>
  <c r="OG24" i="8"/>
  <c r="NK15" i="6"/>
  <c r="FH15" i="6"/>
  <c r="C15" i="6"/>
  <c r="IV15" i="6"/>
  <c r="IZ15" i="6"/>
  <c r="PI24" i="8"/>
  <c r="K154" i="4"/>
  <c r="K153" i="4"/>
  <c r="MK24" i="8"/>
  <c r="NA24" i="8"/>
  <c r="BT15" i="6"/>
  <c r="QG24" i="8"/>
  <c r="AY15" i="6"/>
  <c r="QO24" i="8"/>
  <c r="OW24" i="8"/>
  <c r="AB15" i="6"/>
  <c r="GI15" i="6"/>
  <c r="QK24" i="8"/>
  <c r="NM24" i="8"/>
  <c r="HD15" i="6"/>
  <c r="LQ24" i="8"/>
  <c r="FL15" i="6"/>
  <c r="I65" i="8"/>
  <c r="R65" i="8"/>
  <c r="AJ65" i="8"/>
  <c r="AA65" i="8"/>
  <c r="AW15" i="6"/>
  <c r="NI15" i="6"/>
  <c r="NY24" i="8"/>
  <c r="MJ15" i="6"/>
  <c r="MW24" i="8"/>
  <c r="FJ15" i="6"/>
  <c r="MN15" i="6"/>
  <c r="KT15" i="6"/>
  <c r="JW15" i="6"/>
  <c r="QC24" i="8"/>
  <c r="MO24" i="8"/>
  <c r="OC24" i="8"/>
  <c r="Z15" i="6"/>
  <c r="MG24" i="8"/>
  <c r="QS24" i="8"/>
  <c r="CU15" i="6"/>
  <c r="QW24" i="8"/>
  <c r="JS15" i="6"/>
  <c r="PE24" i="8"/>
  <c r="AD15" i="6"/>
  <c r="KP15" i="6"/>
  <c r="MS24" i="8"/>
  <c r="LU24" i="8"/>
  <c r="JU15" i="6"/>
  <c r="GE15" i="6"/>
  <c r="BV15" i="6"/>
  <c r="KR15" i="6"/>
  <c r="CS15" i="6"/>
  <c r="EK15" i="6"/>
  <c r="OK24" i="8"/>
  <c r="LO15" i="6"/>
  <c r="G15" i="6"/>
  <c r="OO24" i="8"/>
  <c r="G1" i="2"/>
  <c r="EM15" i="6"/>
  <c r="PQ24" i="8"/>
  <c r="LQ15" i="6"/>
  <c r="DP15" i="6"/>
  <c r="ML15" i="6"/>
  <c r="E15" i="6"/>
  <c r="NQ24" i="8"/>
  <c r="EO15" i="6"/>
  <c r="OO40" i="8" l="1"/>
  <c r="OQ40" i="8" s="1"/>
  <c r="OO39" i="8"/>
  <c r="OQ39" i="8" s="1"/>
  <c r="OO29" i="8"/>
  <c r="OQ29" i="8" s="1"/>
  <c r="OO34" i="8"/>
  <c r="OQ34" i="8" s="1"/>
  <c r="OO28" i="8"/>
  <c r="OQ28" i="8" s="1"/>
  <c r="OO30" i="8"/>
  <c r="OQ30" i="8" s="1"/>
  <c r="OO43" i="8"/>
  <c r="OQ43" i="8" s="1"/>
  <c r="OO37" i="8"/>
  <c r="OQ37" i="8" s="1"/>
  <c r="OO32" i="8"/>
  <c r="OQ32" i="8" s="1"/>
  <c r="OO26" i="8"/>
  <c r="OQ26" i="8" s="1"/>
  <c r="OO33" i="8"/>
  <c r="OQ33" i="8" s="1"/>
  <c r="OO38" i="8"/>
  <c r="OQ38" i="8" s="1"/>
  <c r="OO27" i="8"/>
  <c r="OQ27" i="8" s="1"/>
  <c r="OO36" i="8"/>
  <c r="OQ36" i="8" s="1"/>
  <c r="OO41" i="8"/>
  <c r="OQ41" i="8" s="1"/>
  <c r="OO44" i="8"/>
  <c r="OQ44" i="8" s="1"/>
  <c r="OO31" i="8"/>
  <c r="OQ31" i="8" s="1"/>
  <c r="OO35" i="8"/>
  <c r="OQ35" i="8" s="1"/>
  <c r="OO42" i="8"/>
  <c r="OQ42" i="8" s="1"/>
  <c r="LU32" i="8"/>
  <c r="LW32" i="8" s="1"/>
  <c r="LU37" i="8"/>
  <c r="LW37" i="8" s="1"/>
  <c r="LU27" i="8"/>
  <c r="LW27" i="8" s="1"/>
  <c r="LU31" i="8"/>
  <c r="LW31" i="8" s="1"/>
  <c r="LU26" i="8"/>
  <c r="LW26" i="8" s="1"/>
  <c r="LU38" i="8"/>
  <c r="LW38" i="8" s="1"/>
  <c r="LU40" i="8"/>
  <c r="LW40" i="8" s="1"/>
  <c r="LU30" i="8"/>
  <c r="LW30" i="8" s="1"/>
  <c r="LU36" i="8"/>
  <c r="LW36" i="8" s="1"/>
  <c r="LU39" i="8"/>
  <c r="LW39" i="8" s="1"/>
  <c r="LU42" i="8"/>
  <c r="LW42" i="8" s="1"/>
  <c r="LU43" i="8"/>
  <c r="LW43" i="8" s="1"/>
  <c r="LU34" i="8"/>
  <c r="LW34" i="8" s="1"/>
  <c r="LU28" i="8"/>
  <c r="LW28" i="8" s="1"/>
  <c r="LU41" i="8"/>
  <c r="LW41" i="8" s="1"/>
  <c r="LU44" i="8"/>
  <c r="LW44" i="8" s="1"/>
  <c r="LU35" i="8"/>
  <c r="LW35" i="8" s="1"/>
  <c r="LU29" i="8"/>
  <c r="LW29" i="8" s="1"/>
  <c r="LU33" i="8"/>
  <c r="LW33" i="8" s="1"/>
  <c r="PE31" i="8"/>
  <c r="PG31" i="8" s="1"/>
  <c r="PE30" i="8"/>
  <c r="PG30" i="8" s="1"/>
  <c r="PE33" i="8"/>
  <c r="PG33" i="8" s="1"/>
  <c r="PE43" i="8"/>
  <c r="PG43" i="8" s="1"/>
  <c r="PE38" i="8"/>
  <c r="PG38" i="8" s="1"/>
  <c r="PE29" i="8"/>
  <c r="PG29" i="8" s="1"/>
  <c r="PE27" i="8"/>
  <c r="PG27" i="8" s="1"/>
  <c r="PE28" i="8"/>
  <c r="PG28" i="8" s="1"/>
  <c r="PE42" i="8"/>
  <c r="PG42" i="8" s="1"/>
  <c r="PE40" i="8"/>
  <c r="PG40" i="8" s="1"/>
  <c r="PE41" i="8"/>
  <c r="PG41" i="8" s="1"/>
  <c r="PE32" i="8"/>
  <c r="PG32" i="8" s="1"/>
  <c r="PE35" i="8"/>
  <c r="PG35" i="8" s="1"/>
  <c r="PE34" i="8"/>
  <c r="PG34" i="8" s="1"/>
  <c r="PE36" i="8"/>
  <c r="PG36" i="8" s="1"/>
  <c r="PE44" i="8"/>
  <c r="PG44" i="8" s="1"/>
  <c r="PE37" i="8"/>
  <c r="PG37" i="8" s="1"/>
  <c r="PE39" i="8"/>
  <c r="PG39" i="8" s="1"/>
  <c r="PE26" i="8"/>
  <c r="PG26" i="8" s="1"/>
  <c r="QW32" i="8"/>
  <c r="QY32" i="8" s="1"/>
  <c r="QW36" i="8"/>
  <c r="QY36" i="8" s="1"/>
  <c r="QW39" i="8"/>
  <c r="QY39" i="8" s="1"/>
  <c r="QW29" i="8"/>
  <c r="QY29" i="8" s="1"/>
  <c r="QW33" i="8"/>
  <c r="QY33" i="8" s="1"/>
  <c r="QW41" i="8"/>
  <c r="QY41" i="8" s="1"/>
  <c r="QW40" i="8"/>
  <c r="QY40" i="8" s="1"/>
  <c r="QW28" i="8"/>
  <c r="QY28" i="8" s="1"/>
  <c r="QW34" i="8"/>
  <c r="QY34" i="8" s="1"/>
  <c r="QW26" i="8"/>
  <c r="QY26" i="8" s="1"/>
  <c r="QW42" i="8"/>
  <c r="QY42" i="8" s="1"/>
  <c r="QW30" i="8"/>
  <c r="QY30" i="8" s="1"/>
  <c r="QW27" i="8"/>
  <c r="QY27" i="8" s="1"/>
  <c r="QW43" i="8"/>
  <c r="QY43" i="8" s="1"/>
  <c r="QW37" i="8"/>
  <c r="QY37" i="8" s="1"/>
  <c r="QW35" i="8"/>
  <c r="QY35" i="8" s="1"/>
  <c r="QW31" i="8"/>
  <c r="QY31" i="8" s="1"/>
  <c r="QW44" i="8"/>
  <c r="QY44" i="8" s="1"/>
  <c r="QW38" i="8"/>
  <c r="QY38" i="8" s="1"/>
  <c r="QS31" i="8"/>
  <c r="QU31" i="8" s="1"/>
  <c r="QS36" i="8"/>
  <c r="QU36" i="8" s="1"/>
  <c r="QS34" i="8"/>
  <c r="QU34" i="8" s="1"/>
  <c r="QS38" i="8"/>
  <c r="QU38" i="8" s="1"/>
  <c r="QS39" i="8"/>
  <c r="QU39" i="8" s="1"/>
  <c r="QS44" i="8"/>
  <c r="QU44" i="8" s="1"/>
  <c r="QS27" i="8"/>
  <c r="QU27" i="8" s="1"/>
  <c r="QS28" i="8"/>
  <c r="QU28" i="8" s="1"/>
  <c r="QS33" i="8"/>
  <c r="QU33" i="8" s="1"/>
  <c r="QS42" i="8"/>
  <c r="QU42" i="8" s="1"/>
  <c r="QS43" i="8"/>
  <c r="QU43" i="8" s="1"/>
  <c r="QS41" i="8"/>
  <c r="QU41" i="8" s="1"/>
  <c r="QS35" i="8"/>
  <c r="QU35" i="8" s="1"/>
  <c r="QS37" i="8"/>
  <c r="QU37" i="8" s="1"/>
  <c r="QS29" i="8"/>
  <c r="QU29" i="8" s="1"/>
  <c r="QS40" i="8"/>
  <c r="QU40" i="8" s="1"/>
  <c r="QS26" i="8"/>
  <c r="QU26" i="8" s="1"/>
  <c r="QS30" i="8"/>
  <c r="QU30" i="8" s="1"/>
  <c r="QS32" i="8"/>
  <c r="QU32" i="8" s="1"/>
  <c r="MO26" i="8"/>
  <c r="MQ26" i="8" s="1"/>
  <c r="MO35" i="8"/>
  <c r="MQ35" i="8" s="1"/>
  <c r="MO29" i="8"/>
  <c r="MQ29" i="8" s="1"/>
  <c r="MO28" i="8"/>
  <c r="MQ28" i="8" s="1"/>
  <c r="MO39" i="8"/>
  <c r="MQ39" i="8" s="1"/>
  <c r="MO33" i="8"/>
  <c r="MQ33" i="8" s="1"/>
  <c r="MO32" i="8"/>
  <c r="MQ32" i="8" s="1"/>
  <c r="MO31" i="8"/>
  <c r="MQ31" i="8" s="1"/>
  <c r="MO30" i="8"/>
  <c r="MQ30" i="8" s="1"/>
  <c r="MO44" i="8"/>
  <c r="MQ44" i="8" s="1"/>
  <c r="MO42" i="8"/>
  <c r="MQ42" i="8" s="1"/>
  <c r="MO34" i="8"/>
  <c r="MQ34" i="8" s="1"/>
  <c r="MO36" i="8"/>
  <c r="MQ36" i="8" s="1"/>
  <c r="MO41" i="8"/>
  <c r="MQ41" i="8" s="1"/>
  <c r="MO27" i="8"/>
  <c r="MQ27" i="8" s="1"/>
  <c r="MO38" i="8"/>
  <c r="MQ38" i="8" s="1"/>
  <c r="MO43" i="8"/>
  <c r="MQ43" i="8" s="1"/>
  <c r="MO40" i="8"/>
  <c r="MQ40" i="8" s="1"/>
  <c r="MO37" i="8"/>
  <c r="MQ37" i="8" s="1"/>
  <c r="MW42" i="8"/>
  <c r="MY42" i="8" s="1"/>
  <c r="MW39" i="8"/>
  <c r="MY39" i="8" s="1"/>
  <c r="MW29" i="8"/>
  <c r="MY29" i="8" s="1"/>
  <c r="MW26" i="8"/>
  <c r="MY26" i="8" s="1"/>
  <c r="MW43" i="8"/>
  <c r="MY43" i="8" s="1"/>
  <c r="MW37" i="8"/>
  <c r="MY37" i="8" s="1"/>
  <c r="MW30" i="8"/>
  <c r="MY30" i="8" s="1"/>
  <c r="MW44" i="8"/>
  <c r="MY44" i="8" s="1"/>
  <c r="MW35" i="8"/>
  <c r="MY35" i="8" s="1"/>
  <c r="MW40" i="8"/>
  <c r="MY40" i="8" s="1"/>
  <c r="MW27" i="8"/>
  <c r="MY27" i="8" s="1"/>
  <c r="MW41" i="8"/>
  <c r="MY41" i="8" s="1"/>
  <c r="MW31" i="8"/>
  <c r="MY31" i="8" s="1"/>
  <c r="MW38" i="8"/>
  <c r="MY38" i="8" s="1"/>
  <c r="MW28" i="8"/>
  <c r="MY28" i="8" s="1"/>
  <c r="MW33" i="8"/>
  <c r="MY33" i="8" s="1"/>
  <c r="MW32" i="8"/>
  <c r="MY32" i="8" s="1"/>
  <c r="MW36" i="8"/>
  <c r="MY36" i="8" s="1"/>
  <c r="MW34" i="8"/>
  <c r="MY34" i="8" s="1"/>
  <c r="NY41" i="8"/>
  <c r="OA41" i="8" s="1"/>
  <c r="NY42" i="8"/>
  <c r="OA42" i="8" s="1"/>
  <c r="NY26" i="8"/>
  <c r="OA26" i="8" s="1"/>
  <c r="NY30" i="8"/>
  <c r="OA30" i="8" s="1"/>
  <c r="NY35" i="8"/>
  <c r="OA35" i="8" s="1"/>
  <c r="NY39" i="8"/>
  <c r="OA39" i="8" s="1"/>
  <c r="NY31" i="8"/>
  <c r="OA31" i="8" s="1"/>
  <c r="NY28" i="8"/>
  <c r="OA28" i="8" s="1"/>
  <c r="NY27" i="8"/>
  <c r="OA27" i="8" s="1"/>
  <c r="NY29" i="8"/>
  <c r="OA29" i="8" s="1"/>
  <c r="NY38" i="8"/>
  <c r="OA38" i="8" s="1"/>
  <c r="NY34" i="8"/>
  <c r="OA34" i="8" s="1"/>
  <c r="NY33" i="8"/>
  <c r="OA33" i="8" s="1"/>
  <c r="NY44" i="8"/>
  <c r="OA44" i="8" s="1"/>
  <c r="NY37" i="8"/>
  <c r="OA37" i="8" s="1"/>
  <c r="NY43" i="8"/>
  <c r="OA43" i="8" s="1"/>
  <c r="NY36" i="8"/>
  <c r="OA36" i="8" s="1"/>
  <c r="NY32" i="8"/>
  <c r="OA32" i="8" s="1"/>
  <c r="NY40" i="8"/>
  <c r="OA40" i="8" s="1"/>
  <c r="LQ39" i="8"/>
  <c r="LS39" i="8" s="1"/>
  <c r="LQ28" i="8"/>
  <c r="LS28" i="8" s="1"/>
  <c r="LQ38" i="8"/>
  <c r="LS38" i="8" s="1"/>
  <c r="LQ30" i="8"/>
  <c r="LS30" i="8" s="1"/>
  <c r="LQ37" i="8"/>
  <c r="LS37" i="8" s="1"/>
  <c r="LQ35" i="8"/>
  <c r="LS35" i="8" s="1"/>
  <c r="LQ36" i="8"/>
  <c r="LS36" i="8" s="1"/>
  <c r="LQ34" i="8"/>
  <c r="LS34" i="8" s="1"/>
  <c r="LQ40" i="8"/>
  <c r="LS40" i="8" s="1"/>
  <c r="LQ31" i="8"/>
  <c r="LS31" i="8" s="1"/>
  <c r="LQ42" i="8"/>
  <c r="LS42" i="8" s="1"/>
  <c r="LQ32" i="8"/>
  <c r="LS32" i="8" s="1"/>
  <c r="LQ33" i="8"/>
  <c r="LS33" i="8" s="1"/>
  <c r="LQ26" i="8"/>
  <c r="LS26" i="8" s="1"/>
  <c r="LQ43" i="8"/>
  <c r="LS43" i="8" s="1"/>
  <c r="LQ29" i="8"/>
  <c r="LS29" i="8" s="1"/>
  <c r="LQ27" i="8"/>
  <c r="LS27" i="8" s="1"/>
  <c r="LQ41" i="8"/>
  <c r="LS41" i="8" s="1"/>
  <c r="LQ44" i="8"/>
  <c r="LS44" i="8" s="1"/>
  <c r="NM36" i="8"/>
  <c r="NO36" i="8" s="1"/>
  <c r="NM32" i="8"/>
  <c r="NO32" i="8" s="1"/>
  <c r="NM41" i="8"/>
  <c r="NO41" i="8" s="1"/>
  <c r="NM35" i="8"/>
  <c r="NO35" i="8" s="1"/>
  <c r="NM39" i="8"/>
  <c r="NO39" i="8" s="1"/>
  <c r="NM34" i="8"/>
  <c r="NO34" i="8" s="1"/>
  <c r="NM42" i="8"/>
  <c r="NO42" i="8" s="1"/>
  <c r="NM43" i="8"/>
  <c r="NO43" i="8" s="1"/>
  <c r="NM33" i="8"/>
  <c r="NO33" i="8" s="1"/>
  <c r="NM29" i="8"/>
  <c r="NO29" i="8" s="1"/>
  <c r="NM37" i="8"/>
  <c r="NO37" i="8" s="1"/>
  <c r="NM28" i="8"/>
  <c r="NO28" i="8" s="1"/>
  <c r="NM40" i="8"/>
  <c r="NO40" i="8" s="1"/>
  <c r="NM27" i="8"/>
  <c r="NO27" i="8" s="1"/>
  <c r="NM26" i="8"/>
  <c r="NO26" i="8" s="1"/>
  <c r="NM38" i="8"/>
  <c r="NO38" i="8" s="1"/>
  <c r="NM30" i="8"/>
  <c r="NO30" i="8" s="1"/>
  <c r="NM31" i="8"/>
  <c r="NO31" i="8" s="1"/>
  <c r="NM44" i="8"/>
  <c r="NO44" i="8" s="1"/>
  <c r="OW32" i="8"/>
  <c r="OY32" i="8" s="1"/>
  <c r="OW42" i="8"/>
  <c r="OY42" i="8" s="1"/>
  <c r="OW27" i="8"/>
  <c r="OY27" i="8" s="1"/>
  <c r="OW36" i="8"/>
  <c r="OY36" i="8" s="1"/>
  <c r="OW44" i="8"/>
  <c r="OY44" i="8" s="1"/>
  <c r="OW38" i="8"/>
  <c r="OY38" i="8" s="1"/>
  <c r="OW33" i="8"/>
  <c r="OY33" i="8" s="1"/>
  <c r="OW29" i="8"/>
  <c r="OY29" i="8" s="1"/>
  <c r="OW39" i="8"/>
  <c r="OY39" i="8" s="1"/>
  <c r="OW40" i="8"/>
  <c r="OY40" i="8" s="1"/>
  <c r="OW28" i="8"/>
  <c r="OY28" i="8" s="1"/>
  <c r="OW41" i="8"/>
  <c r="OY41" i="8" s="1"/>
  <c r="OW35" i="8"/>
  <c r="OY35" i="8" s="1"/>
  <c r="OW31" i="8"/>
  <c r="OY31" i="8" s="1"/>
  <c r="OW34" i="8"/>
  <c r="OY34" i="8" s="1"/>
  <c r="OW37" i="8"/>
  <c r="OY37" i="8" s="1"/>
  <c r="OW26" i="8"/>
  <c r="OY26" i="8" s="1"/>
  <c r="OW43" i="8"/>
  <c r="OY43" i="8" s="1"/>
  <c r="OW30" i="8"/>
  <c r="OY30" i="8" s="1"/>
  <c r="MK44" i="8"/>
  <c r="MM44" i="8" s="1"/>
  <c r="MK41" i="8"/>
  <c r="MM41" i="8" s="1"/>
  <c r="MK32" i="8"/>
  <c r="MM32" i="8" s="1"/>
  <c r="MK31" i="8"/>
  <c r="MM31" i="8" s="1"/>
  <c r="MK40" i="8"/>
  <c r="MM40" i="8" s="1"/>
  <c r="MK39" i="8"/>
  <c r="MM39" i="8" s="1"/>
  <c r="MK28" i="8"/>
  <c r="MM28" i="8" s="1"/>
  <c r="MK37" i="8"/>
  <c r="MM37" i="8" s="1"/>
  <c r="MK30" i="8"/>
  <c r="MM30" i="8" s="1"/>
  <c r="MK36" i="8"/>
  <c r="MM36" i="8" s="1"/>
  <c r="MK42" i="8"/>
  <c r="MM42" i="8" s="1"/>
  <c r="MK29" i="8"/>
  <c r="MM29" i="8" s="1"/>
  <c r="MK38" i="8"/>
  <c r="MM38" i="8" s="1"/>
  <c r="MK33" i="8"/>
  <c r="MM33" i="8" s="1"/>
  <c r="MK27" i="8"/>
  <c r="MM27" i="8" s="1"/>
  <c r="MK43" i="8"/>
  <c r="MM43" i="8" s="1"/>
  <c r="MK26" i="8"/>
  <c r="MM26" i="8" s="1"/>
  <c r="MK35" i="8"/>
  <c r="MM35" i="8" s="1"/>
  <c r="MK34" i="8"/>
  <c r="MM34" i="8" s="1"/>
  <c r="NU28" i="8"/>
  <c r="NW28" i="8" s="1"/>
  <c r="NU27" i="8"/>
  <c r="NW27" i="8" s="1"/>
  <c r="NU33" i="8"/>
  <c r="NW33" i="8" s="1"/>
  <c r="NU37" i="8"/>
  <c r="NW37" i="8" s="1"/>
  <c r="NU38" i="8"/>
  <c r="NW38" i="8" s="1"/>
  <c r="NU39" i="8"/>
  <c r="NW39" i="8" s="1"/>
  <c r="NU32" i="8"/>
  <c r="NW32" i="8" s="1"/>
  <c r="NU35" i="8"/>
  <c r="NW35" i="8" s="1"/>
  <c r="NU26" i="8"/>
  <c r="NW26" i="8" s="1"/>
  <c r="NU36" i="8"/>
  <c r="NW36" i="8" s="1"/>
  <c r="NU43" i="8"/>
  <c r="NW43" i="8" s="1"/>
  <c r="NU31" i="8"/>
  <c r="NW31" i="8" s="1"/>
  <c r="NU41" i="8"/>
  <c r="NW41" i="8" s="1"/>
  <c r="NU29" i="8"/>
  <c r="NW29" i="8" s="1"/>
  <c r="NU44" i="8"/>
  <c r="NW44" i="8" s="1"/>
  <c r="NU34" i="8"/>
  <c r="NW34" i="8" s="1"/>
  <c r="NU30" i="8"/>
  <c r="NW30" i="8" s="1"/>
  <c r="NU40" i="8"/>
  <c r="NW40" i="8" s="1"/>
  <c r="NU42" i="8"/>
  <c r="NW42" i="8" s="1"/>
  <c r="PU40" i="8"/>
  <c r="PW40" i="8" s="1"/>
  <c r="PU32" i="8"/>
  <c r="PW32" i="8" s="1"/>
  <c r="PU29" i="8"/>
  <c r="PW29" i="8" s="1"/>
  <c r="PU44" i="8"/>
  <c r="PW44" i="8" s="1"/>
  <c r="PU37" i="8"/>
  <c r="PW37" i="8" s="1"/>
  <c r="PU42" i="8"/>
  <c r="PW42" i="8" s="1"/>
  <c r="PU34" i="8"/>
  <c r="PW34" i="8" s="1"/>
  <c r="PU31" i="8"/>
  <c r="PW31" i="8" s="1"/>
  <c r="PU35" i="8"/>
  <c r="PW35" i="8" s="1"/>
  <c r="PU41" i="8"/>
  <c r="PW41" i="8" s="1"/>
  <c r="PU36" i="8"/>
  <c r="PW36" i="8" s="1"/>
  <c r="PU30" i="8"/>
  <c r="PW30" i="8" s="1"/>
  <c r="PU26" i="8"/>
  <c r="PW26" i="8" s="1"/>
  <c r="PU38" i="8"/>
  <c r="PW38" i="8" s="1"/>
  <c r="PU33" i="8"/>
  <c r="PW33" i="8" s="1"/>
  <c r="PU27" i="8"/>
  <c r="PW27" i="8" s="1"/>
  <c r="PU43" i="8"/>
  <c r="PW43" i="8" s="1"/>
  <c r="PU39" i="8"/>
  <c r="PW39" i="8" s="1"/>
  <c r="PU28" i="8"/>
  <c r="PW28" i="8" s="1"/>
  <c r="NI33" i="8"/>
  <c r="NK33" i="8" s="1"/>
  <c r="NI32" i="8"/>
  <c r="NK32" i="8" s="1"/>
  <c r="NI37" i="8"/>
  <c r="NK37" i="8" s="1"/>
  <c r="NI43" i="8"/>
  <c r="NK43" i="8" s="1"/>
  <c r="NI26" i="8"/>
  <c r="NK26" i="8" s="1"/>
  <c r="NI38" i="8"/>
  <c r="NK38" i="8" s="1"/>
  <c r="NI44" i="8"/>
  <c r="NK44" i="8" s="1"/>
  <c r="NI35" i="8"/>
  <c r="NK35" i="8" s="1"/>
  <c r="NI40" i="8"/>
  <c r="NK40" i="8" s="1"/>
  <c r="NI39" i="8"/>
  <c r="NK39" i="8" s="1"/>
  <c r="NI42" i="8"/>
  <c r="NK42" i="8" s="1"/>
  <c r="NI30" i="8"/>
  <c r="NK30" i="8" s="1"/>
  <c r="NI36" i="8"/>
  <c r="NK36" i="8" s="1"/>
  <c r="NI27" i="8"/>
  <c r="NK27" i="8" s="1"/>
  <c r="NI41" i="8"/>
  <c r="NK41" i="8" s="1"/>
  <c r="NI34" i="8"/>
  <c r="NK34" i="8" s="1"/>
  <c r="NI29" i="8"/>
  <c r="NK29" i="8" s="1"/>
  <c r="NI28" i="8"/>
  <c r="NK28" i="8" s="1"/>
  <c r="NI31" i="8"/>
  <c r="NK31" i="8" s="1"/>
  <c r="NQ35" i="8"/>
  <c r="NS35" i="8" s="1"/>
  <c r="NQ44" i="8"/>
  <c r="NS44" i="8" s="1"/>
  <c r="NQ34" i="8"/>
  <c r="NS34" i="8" s="1"/>
  <c r="NQ27" i="8"/>
  <c r="NS27" i="8" s="1"/>
  <c r="NQ36" i="8"/>
  <c r="NS36" i="8" s="1"/>
  <c r="NQ31" i="8"/>
  <c r="NS31" i="8" s="1"/>
  <c r="NQ41" i="8"/>
  <c r="NS41" i="8" s="1"/>
  <c r="NQ30" i="8"/>
  <c r="NS30" i="8" s="1"/>
  <c r="NQ28" i="8"/>
  <c r="NS28" i="8" s="1"/>
  <c r="NQ39" i="8"/>
  <c r="NS39" i="8" s="1"/>
  <c r="NQ43" i="8"/>
  <c r="NS43" i="8" s="1"/>
  <c r="NQ42" i="8"/>
  <c r="NS42" i="8" s="1"/>
  <c r="NQ26" i="8"/>
  <c r="NS26" i="8" s="1"/>
  <c r="NQ32" i="8"/>
  <c r="NS32" i="8" s="1"/>
  <c r="NQ40" i="8"/>
  <c r="NS40" i="8" s="1"/>
  <c r="NQ38" i="8"/>
  <c r="NS38" i="8" s="1"/>
  <c r="NQ33" i="8"/>
  <c r="NS33" i="8" s="1"/>
  <c r="NQ37" i="8"/>
  <c r="NS37" i="8" s="1"/>
  <c r="NQ29" i="8"/>
  <c r="NS29" i="8" s="1"/>
  <c r="PQ27" i="8"/>
  <c r="PS27" i="8" s="1"/>
  <c r="PQ28" i="8"/>
  <c r="PS28" i="8" s="1"/>
  <c r="PQ38" i="8"/>
  <c r="PS38" i="8" s="1"/>
  <c r="PQ26" i="8"/>
  <c r="PS26" i="8" s="1"/>
  <c r="PQ42" i="8"/>
  <c r="PS42" i="8" s="1"/>
  <c r="PQ30" i="8"/>
  <c r="PS30" i="8" s="1"/>
  <c r="PQ43" i="8"/>
  <c r="PS43" i="8" s="1"/>
  <c r="PQ34" i="8"/>
  <c r="PS34" i="8" s="1"/>
  <c r="PQ44" i="8"/>
  <c r="PS44" i="8" s="1"/>
  <c r="PQ33" i="8"/>
  <c r="PS33" i="8" s="1"/>
  <c r="PQ41" i="8"/>
  <c r="PS41" i="8" s="1"/>
  <c r="PQ31" i="8"/>
  <c r="PS31" i="8" s="1"/>
  <c r="PQ29" i="8"/>
  <c r="PS29" i="8" s="1"/>
  <c r="PQ37" i="8"/>
  <c r="PS37" i="8" s="1"/>
  <c r="PQ39" i="8"/>
  <c r="PS39" i="8" s="1"/>
  <c r="PQ35" i="8"/>
  <c r="PS35" i="8" s="1"/>
  <c r="PQ36" i="8"/>
  <c r="PS36" i="8" s="1"/>
  <c r="PQ32" i="8"/>
  <c r="PS32" i="8" s="1"/>
  <c r="PQ40" i="8"/>
  <c r="PS40" i="8" s="1"/>
  <c r="F1" i="8"/>
  <c r="F1" i="6"/>
  <c r="F1" i="5"/>
  <c r="F1" i="4"/>
  <c r="F1" i="3"/>
  <c r="OK34" i="8"/>
  <c r="OM34" i="8" s="1"/>
  <c r="OK44" i="8"/>
  <c r="OM44" i="8" s="1"/>
  <c r="OK42" i="8"/>
  <c r="OM42" i="8" s="1"/>
  <c r="OK28" i="8"/>
  <c r="OM28" i="8" s="1"/>
  <c r="OK33" i="8"/>
  <c r="OM33" i="8" s="1"/>
  <c r="OK31" i="8"/>
  <c r="OM31" i="8" s="1"/>
  <c r="OK40" i="8"/>
  <c r="OM40" i="8" s="1"/>
  <c r="OK32" i="8"/>
  <c r="OM32" i="8" s="1"/>
  <c r="OK39" i="8"/>
  <c r="OM39" i="8" s="1"/>
  <c r="OK38" i="8"/>
  <c r="OM38" i="8" s="1"/>
  <c r="OK37" i="8"/>
  <c r="OM37" i="8" s="1"/>
  <c r="OK26" i="8"/>
  <c r="OM26" i="8" s="1"/>
  <c r="OK36" i="8"/>
  <c r="OM36" i="8" s="1"/>
  <c r="OK41" i="8"/>
  <c r="OM41" i="8" s="1"/>
  <c r="OK30" i="8"/>
  <c r="OM30" i="8" s="1"/>
  <c r="OK27" i="8"/>
  <c r="OM27" i="8" s="1"/>
  <c r="OK29" i="8"/>
  <c r="OM29" i="8" s="1"/>
  <c r="OK35" i="8"/>
  <c r="OM35" i="8" s="1"/>
  <c r="OK43" i="8"/>
  <c r="OM43" i="8" s="1"/>
  <c r="MS35" i="8"/>
  <c r="MU35" i="8" s="1"/>
  <c r="MS42" i="8"/>
  <c r="MU42" i="8" s="1"/>
  <c r="MS37" i="8"/>
  <c r="MU37" i="8" s="1"/>
  <c r="MS33" i="8"/>
  <c r="MU33" i="8" s="1"/>
  <c r="MS34" i="8"/>
  <c r="MU34" i="8" s="1"/>
  <c r="MS31" i="8"/>
  <c r="MU31" i="8" s="1"/>
  <c r="MS41" i="8"/>
  <c r="MU41" i="8" s="1"/>
  <c r="MS38" i="8"/>
  <c r="MU38" i="8" s="1"/>
  <c r="MS32" i="8"/>
  <c r="MU32" i="8" s="1"/>
  <c r="MS40" i="8"/>
  <c r="MU40" i="8" s="1"/>
  <c r="MS28" i="8"/>
  <c r="MU28" i="8" s="1"/>
  <c r="MS44" i="8"/>
  <c r="MU44" i="8" s="1"/>
  <c r="MS39" i="8"/>
  <c r="MU39" i="8" s="1"/>
  <c r="MS29" i="8"/>
  <c r="MU29" i="8" s="1"/>
  <c r="MS43" i="8"/>
  <c r="MU43" i="8" s="1"/>
  <c r="MS27" i="8"/>
  <c r="MU27" i="8" s="1"/>
  <c r="MS30" i="8"/>
  <c r="MU30" i="8" s="1"/>
  <c r="MS36" i="8"/>
  <c r="MU36" i="8" s="1"/>
  <c r="MS26" i="8"/>
  <c r="MU26" i="8" s="1"/>
  <c r="MG26" i="8"/>
  <c r="MI26" i="8" s="1"/>
  <c r="MG36" i="8"/>
  <c r="MI36" i="8" s="1"/>
  <c r="MG43" i="8"/>
  <c r="MI43" i="8" s="1"/>
  <c r="MG34" i="8"/>
  <c r="MI34" i="8" s="1"/>
  <c r="MG30" i="8"/>
  <c r="MI30" i="8" s="1"/>
  <c r="MG44" i="8"/>
  <c r="MI44" i="8" s="1"/>
  <c r="MG33" i="8"/>
  <c r="MI33" i="8" s="1"/>
  <c r="MG40" i="8"/>
  <c r="MI40" i="8" s="1"/>
  <c r="MG27" i="8"/>
  <c r="MI27" i="8" s="1"/>
  <c r="MG32" i="8"/>
  <c r="MI32" i="8" s="1"/>
  <c r="MG37" i="8"/>
  <c r="MI37" i="8" s="1"/>
  <c r="MG31" i="8"/>
  <c r="MI31" i="8" s="1"/>
  <c r="MG29" i="8"/>
  <c r="MI29" i="8" s="1"/>
  <c r="MG28" i="8"/>
  <c r="MI28" i="8" s="1"/>
  <c r="MG35" i="8"/>
  <c r="MI35" i="8" s="1"/>
  <c r="MG38" i="8"/>
  <c r="MI38" i="8" s="1"/>
  <c r="MG39" i="8"/>
  <c r="MI39" i="8" s="1"/>
  <c r="MG42" i="8"/>
  <c r="MI42" i="8" s="1"/>
  <c r="MG41" i="8"/>
  <c r="MI41" i="8" s="1"/>
  <c r="OC34" i="8"/>
  <c r="OE34" i="8" s="1"/>
  <c r="OC27" i="8"/>
  <c r="OE27" i="8" s="1"/>
  <c r="OC29" i="8"/>
  <c r="OE29" i="8" s="1"/>
  <c r="OC38" i="8"/>
  <c r="OE38" i="8" s="1"/>
  <c r="OC33" i="8"/>
  <c r="OE33" i="8" s="1"/>
  <c r="OC28" i="8"/>
  <c r="OE28" i="8" s="1"/>
  <c r="OC36" i="8"/>
  <c r="OE36" i="8" s="1"/>
  <c r="OC31" i="8"/>
  <c r="OE31" i="8" s="1"/>
  <c r="OC30" i="8"/>
  <c r="OE30" i="8" s="1"/>
  <c r="OC40" i="8"/>
  <c r="OE40" i="8" s="1"/>
  <c r="OC42" i="8"/>
  <c r="OE42" i="8" s="1"/>
  <c r="OC39" i="8"/>
  <c r="OE39" i="8" s="1"/>
  <c r="OC43" i="8"/>
  <c r="OE43" i="8" s="1"/>
  <c r="OC44" i="8"/>
  <c r="OE44" i="8" s="1"/>
  <c r="OC41" i="8"/>
  <c r="OE41" i="8" s="1"/>
  <c r="OC37" i="8"/>
  <c r="OE37" i="8" s="1"/>
  <c r="OC35" i="8"/>
  <c r="OE35" i="8" s="1"/>
  <c r="OC32" i="8"/>
  <c r="OE32" i="8" s="1"/>
  <c r="OC26" i="8"/>
  <c r="OE26" i="8" s="1"/>
  <c r="QC39" i="8"/>
  <c r="QE39" i="8" s="1"/>
  <c r="QC44" i="8"/>
  <c r="QE44" i="8" s="1"/>
  <c r="QC41" i="8"/>
  <c r="QE41" i="8" s="1"/>
  <c r="QC29" i="8"/>
  <c r="QE29" i="8" s="1"/>
  <c r="QC42" i="8"/>
  <c r="QE42" i="8" s="1"/>
  <c r="QC28" i="8"/>
  <c r="QE28" i="8" s="1"/>
  <c r="QC33" i="8"/>
  <c r="QE33" i="8" s="1"/>
  <c r="QC36" i="8"/>
  <c r="QE36" i="8" s="1"/>
  <c r="QC26" i="8"/>
  <c r="QE26" i="8" s="1"/>
  <c r="QC38" i="8"/>
  <c r="QE38" i="8" s="1"/>
  <c r="QC40" i="8"/>
  <c r="QE40" i="8" s="1"/>
  <c r="QC31" i="8"/>
  <c r="QE31" i="8" s="1"/>
  <c r="QC43" i="8"/>
  <c r="QE43" i="8" s="1"/>
  <c r="QC37" i="8"/>
  <c r="QE37" i="8" s="1"/>
  <c r="QC34" i="8"/>
  <c r="QE34" i="8" s="1"/>
  <c r="QC27" i="8"/>
  <c r="QE27" i="8" s="1"/>
  <c r="QC32" i="8"/>
  <c r="QE32" i="8" s="1"/>
  <c r="QC30" i="8"/>
  <c r="QE30" i="8" s="1"/>
  <c r="QC35" i="8"/>
  <c r="QE35" i="8" s="1"/>
  <c r="QK31" i="8"/>
  <c r="QM31" i="8" s="1"/>
  <c r="QK42" i="8"/>
  <c r="QM42" i="8" s="1"/>
  <c r="QK30" i="8"/>
  <c r="QM30" i="8" s="1"/>
  <c r="QK28" i="8"/>
  <c r="QM28" i="8" s="1"/>
  <c r="QK29" i="8"/>
  <c r="QM29" i="8" s="1"/>
  <c r="QK32" i="8"/>
  <c r="QM32" i="8" s="1"/>
  <c r="QK41" i="8"/>
  <c r="QM41" i="8" s="1"/>
  <c r="QK26" i="8"/>
  <c r="QM26" i="8" s="1"/>
  <c r="QK27" i="8"/>
  <c r="QM27" i="8" s="1"/>
  <c r="QK36" i="8"/>
  <c r="QM36" i="8" s="1"/>
  <c r="QK37" i="8"/>
  <c r="QM37" i="8" s="1"/>
  <c r="QK35" i="8"/>
  <c r="QM35" i="8" s="1"/>
  <c r="QK38" i="8"/>
  <c r="QM38" i="8" s="1"/>
  <c r="QK33" i="8"/>
  <c r="QM33" i="8" s="1"/>
  <c r="QK43" i="8"/>
  <c r="QM43" i="8" s="1"/>
  <c r="QK44" i="8"/>
  <c r="QM44" i="8" s="1"/>
  <c r="QK34" i="8"/>
  <c r="QM34" i="8" s="1"/>
  <c r="QK40" i="8"/>
  <c r="QM40" i="8" s="1"/>
  <c r="QK39" i="8"/>
  <c r="QM39" i="8" s="1"/>
  <c r="QO41" i="8"/>
  <c r="QQ41" i="8" s="1"/>
  <c r="QO26" i="8"/>
  <c r="QQ26" i="8" s="1"/>
  <c r="QO44" i="8"/>
  <c r="QQ44" i="8" s="1"/>
  <c r="QO34" i="8"/>
  <c r="QQ34" i="8" s="1"/>
  <c r="QO35" i="8"/>
  <c r="QQ35" i="8" s="1"/>
  <c r="QO27" i="8"/>
  <c r="QQ27" i="8" s="1"/>
  <c r="QO38" i="8"/>
  <c r="QQ38" i="8" s="1"/>
  <c r="QO43" i="8"/>
  <c r="QQ43" i="8" s="1"/>
  <c r="QO31" i="8"/>
  <c r="QQ31" i="8" s="1"/>
  <c r="QO36" i="8"/>
  <c r="QQ36" i="8" s="1"/>
  <c r="QO40" i="8"/>
  <c r="QQ40" i="8" s="1"/>
  <c r="QO30" i="8"/>
  <c r="QQ30" i="8" s="1"/>
  <c r="QO29" i="8"/>
  <c r="QQ29" i="8" s="1"/>
  <c r="QO37" i="8"/>
  <c r="QQ37" i="8" s="1"/>
  <c r="QO33" i="8"/>
  <c r="QQ33" i="8" s="1"/>
  <c r="QO42" i="8"/>
  <c r="QQ42" i="8" s="1"/>
  <c r="QO28" i="8"/>
  <c r="QQ28" i="8" s="1"/>
  <c r="QO39" i="8"/>
  <c r="QQ39" i="8" s="1"/>
  <c r="QO32" i="8"/>
  <c r="QQ32" i="8" s="1"/>
  <c r="QG41" i="8"/>
  <c r="QI41" i="8" s="1"/>
  <c r="QG43" i="8"/>
  <c r="QI43" i="8" s="1"/>
  <c r="QG31" i="8"/>
  <c r="QI31" i="8" s="1"/>
  <c r="QG40" i="8"/>
  <c r="QI40" i="8" s="1"/>
  <c r="QG26" i="8"/>
  <c r="QI26" i="8" s="1"/>
  <c r="QG37" i="8"/>
  <c r="QI37" i="8" s="1"/>
  <c r="QG34" i="8"/>
  <c r="QI34" i="8" s="1"/>
  <c r="QG33" i="8"/>
  <c r="QI33" i="8" s="1"/>
  <c r="QG27" i="8"/>
  <c r="QI27" i="8" s="1"/>
  <c r="QG42" i="8"/>
  <c r="QI42" i="8" s="1"/>
  <c r="QG44" i="8"/>
  <c r="QI44" i="8" s="1"/>
  <c r="QG28" i="8"/>
  <c r="QI28" i="8" s="1"/>
  <c r="QG32" i="8"/>
  <c r="QI32" i="8" s="1"/>
  <c r="QG36" i="8"/>
  <c r="QI36" i="8" s="1"/>
  <c r="QG29" i="8"/>
  <c r="QI29" i="8" s="1"/>
  <c r="QG38" i="8"/>
  <c r="QI38" i="8" s="1"/>
  <c r="QG39" i="8"/>
  <c r="QI39" i="8" s="1"/>
  <c r="QG35" i="8"/>
  <c r="QI35" i="8" s="1"/>
  <c r="QG30" i="8"/>
  <c r="QI30" i="8" s="1"/>
  <c r="NA26" i="8"/>
  <c r="NC26" i="8" s="1"/>
  <c r="NA35" i="8"/>
  <c r="NC35" i="8" s="1"/>
  <c r="NA42" i="8"/>
  <c r="NC42" i="8" s="1"/>
  <c r="NA32" i="8"/>
  <c r="NC32" i="8" s="1"/>
  <c r="NA36" i="8"/>
  <c r="NC36" i="8" s="1"/>
  <c r="NA39" i="8"/>
  <c r="NC39" i="8" s="1"/>
  <c r="NA29" i="8"/>
  <c r="NC29" i="8" s="1"/>
  <c r="NA27" i="8"/>
  <c r="NC27" i="8" s="1"/>
  <c r="NA34" i="8"/>
  <c r="NC34" i="8" s="1"/>
  <c r="NA40" i="8"/>
  <c r="NC40" i="8" s="1"/>
  <c r="NA30" i="8"/>
  <c r="NC30" i="8" s="1"/>
  <c r="NA28" i="8"/>
  <c r="NC28" i="8" s="1"/>
  <c r="NA41" i="8"/>
  <c r="NC41" i="8" s="1"/>
  <c r="NA37" i="8"/>
  <c r="NC37" i="8" s="1"/>
  <c r="NA31" i="8"/>
  <c r="NC31" i="8" s="1"/>
  <c r="NA43" i="8"/>
  <c r="NC43" i="8" s="1"/>
  <c r="NA33" i="8"/>
  <c r="NC33" i="8" s="1"/>
  <c r="NA44" i="8"/>
  <c r="NC44" i="8" s="1"/>
  <c r="NA38" i="8"/>
  <c r="NC38" i="8" s="1"/>
  <c r="PI38" i="8"/>
  <c r="PK38" i="8" s="1"/>
  <c r="PI27" i="8"/>
  <c r="PK27" i="8" s="1"/>
  <c r="PI44" i="8"/>
  <c r="PK44" i="8" s="1"/>
  <c r="PI34" i="8"/>
  <c r="PK34" i="8" s="1"/>
  <c r="PI37" i="8"/>
  <c r="PK37" i="8" s="1"/>
  <c r="PI29" i="8"/>
  <c r="PK29" i="8" s="1"/>
  <c r="PI32" i="8"/>
  <c r="PK32" i="8" s="1"/>
  <c r="PI35" i="8"/>
  <c r="PK35" i="8" s="1"/>
  <c r="PI40" i="8"/>
  <c r="PK40" i="8" s="1"/>
  <c r="PI28" i="8"/>
  <c r="PK28" i="8" s="1"/>
  <c r="PI30" i="8"/>
  <c r="PK30" i="8" s="1"/>
  <c r="PI36" i="8"/>
  <c r="PK36" i="8" s="1"/>
  <c r="PI41" i="8"/>
  <c r="PK41" i="8" s="1"/>
  <c r="PI42" i="8"/>
  <c r="PK42" i="8" s="1"/>
  <c r="PI43" i="8"/>
  <c r="PK43" i="8" s="1"/>
  <c r="PI39" i="8"/>
  <c r="PK39" i="8" s="1"/>
  <c r="PI33" i="8"/>
  <c r="PK33" i="8" s="1"/>
  <c r="PI31" i="8"/>
  <c r="PK31" i="8" s="1"/>
  <c r="PI26" i="8"/>
  <c r="PK26" i="8" s="1"/>
  <c r="OG43" i="8"/>
  <c r="OI43" i="8" s="1"/>
  <c r="OG27" i="8"/>
  <c r="OI27" i="8" s="1"/>
  <c r="OG32" i="8"/>
  <c r="OI32" i="8" s="1"/>
  <c r="OG28" i="8"/>
  <c r="OI28" i="8" s="1"/>
  <c r="OG34" i="8"/>
  <c r="OI34" i="8" s="1"/>
  <c r="OG41" i="8"/>
  <c r="OI41" i="8" s="1"/>
  <c r="OG30" i="8"/>
  <c r="OI30" i="8" s="1"/>
  <c r="OG37" i="8"/>
  <c r="OI37" i="8" s="1"/>
  <c r="OG38" i="8"/>
  <c r="OI38" i="8" s="1"/>
  <c r="OG29" i="8"/>
  <c r="OI29" i="8" s="1"/>
  <c r="OG42" i="8"/>
  <c r="OI42" i="8" s="1"/>
  <c r="OG40" i="8"/>
  <c r="OI40" i="8" s="1"/>
  <c r="OG33" i="8"/>
  <c r="OI33" i="8" s="1"/>
  <c r="OG39" i="8"/>
  <c r="OI39" i="8" s="1"/>
  <c r="OG26" i="8"/>
  <c r="OI26" i="8" s="1"/>
  <c r="OG44" i="8"/>
  <c r="OI44" i="8" s="1"/>
  <c r="OG36" i="8"/>
  <c r="OI36" i="8" s="1"/>
  <c r="OG35" i="8"/>
  <c r="OI35" i="8" s="1"/>
  <c r="OG31" i="8"/>
  <c r="OI31" i="8" s="1"/>
  <c r="OS42" i="8"/>
  <c r="OU42" i="8" s="1"/>
  <c r="OS29" i="8"/>
  <c r="OU29" i="8" s="1"/>
  <c r="OS39" i="8"/>
  <c r="OU39" i="8" s="1"/>
  <c r="OS41" i="8"/>
  <c r="OU41" i="8" s="1"/>
  <c r="OS40" i="8"/>
  <c r="OU40" i="8" s="1"/>
  <c r="OS35" i="8"/>
  <c r="OU35" i="8" s="1"/>
  <c r="OS36" i="8"/>
  <c r="OU36" i="8" s="1"/>
  <c r="OS37" i="8"/>
  <c r="OU37" i="8" s="1"/>
  <c r="OS26" i="8"/>
  <c r="OU26" i="8" s="1"/>
  <c r="OS34" i="8"/>
  <c r="OU34" i="8" s="1"/>
  <c r="OS27" i="8"/>
  <c r="OU27" i="8" s="1"/>
  <c r="OS28" i="8"/>
  <c r="OU28" i="8" s="1"/>
  <c r="OS32" i="8"/>
  <c r="OU32" i="8" s="1"/>
  <c r="OS44" i="8"/>
  <c r="OU44" i="8" s="1"/>
  <c r="OS30" i="8"/>
  <c r="OU30" i="8" s="1"/>
  <c r="OS43" i="8"/>
  <c r="OU43" i="8" s="1"/>
  <c r="OS31" i="8"/>
  <c r="OU31" i="8" s="1"/>
  <c r="OS38" i="8"/>
  <c r="OU38" i="8" s="1"/>
  <c r="OS33" i="8"/>
  <c r="OU33" i="8" s="1"/>
  <c r="PA33" i="8"/>
  <c r="PC33" i="8" s="1"/>
  <c r="PA31" i="8"/>
  <c r="PC31" i="8" s="1"/>
  <c r="PA41" i="8"/>
  <c r="PC41" i="8" s="1"/>
  <c r="PA34" i="8"/>
  <c r="PC34" i="8" s="1"/>
  <c r="PA42" i="8"/>
  <c r="PC42" i="8" s="1"/>
  <c r="PA35" i="8"/>
  <c r="PC35" i="8" s="1"/>
  <c r="PA38" i="8"/>
  <c r="PC38" i="8" s="1"/>
  <c r="PA28" i="8"/>
  <c r="PC28" i="8" s="1"/>
  <c r="PA26" i="8"/>
  <c r="PC26" i="8" s="1"/>
  <c r="PA43" i="8"/>
  <c r="PC43" i="8" s="1"/>
  <c r="PA29" i="8"/>
  <c r="PC29" i="8" s="1"/>
  <c r="PA39" i="8"/>
  <c r="PC39" i="8" s="1"/>
  <c r="PA40" i="8"/>
  <c r="PC40" i="8" s="1"/>
  <c r="PA37" i="8"/>
  <c r="PC37" i="8" s="1"/>
  <c r="PA44" i="8"/>
  <c r="PC44" i="8" s="1"/>
  <c r="PA30" i="8"/>
  <c r="PC30" i="8" s="1"/>
  <c r="PA36" i="8"/>
  <c r="PC36" i="8" s="1"/>
  <c r="PA32" i="8"/>
  <c r="PC32" i="8" s="1"/>
  <c r="PA27" i="8"/>
  <c r="PC27" i="8" s="1"/>
  <c r="MC33" i="8"/>
  <c r="ME33" i="8" s="1"/>
  <c r="MC41" i="8"/>
  <c r="ME41" i="8" s="1"/>
  <c r="MC38" i="8"/>
  <c r="ME38" i="8" s="1"/>
  <c r="MC31" i="8"/>
  <c r="ME31" i="8" s="1"/>
  <c r="MC29" i="8"/>
  <c r="ME29" i="8" s="1"/>
  <c r="MC42" i="8"/>
  <c r="ME42" i="8" s="1"/>
  <c r="MC34" i="8"/>
  <c r="ME34" i="8" s="1"/>
  <c r="MC36" i="8"/>
  <c r="ME36" i="8" s="1"/>
  <c r="MC43" i="8"/>
  <c r="ME43" i="8" s="1"/>
  <c r="MC40" i="8"/>
  <c r="ME40" i="8" s="1"/>
  <c r="MC30" i="8"/>
  <c r="ME30" i="8" s="1"/>
  <c r="MC44" i="8"/>
  <c r="ME44" i="8" s="1"/>
  <c r="MC39" i="8"/>
  <c r="ME39" i="8" s="1"/>
  <c r="MC37" i="8"/>
  <c r="ME37" i="8" s="1"/>
  <c r="MC26" i="8"/>
  <c r="ME26" i="8" s="1"/>
  <c r="MC27" i="8"/>
  <c r="ME27" i="8" s="1"/>
  <c r="MC32" i="8"/>
  <c r="ME32" i="8" s="1"/>
  <c r="MC28" i="8"/>
  <c r="ME28" i="8" s="1"/>
  <c r="MC35" i="8"/>
  <c r="ME35" i="8" s="1"/>
  <c r="PM39" i="8"/>
  <c r="PO39" i="8" s="1"/>
  <c r="PM38" i="8"/>
  <c r="PO38" i="8" s="1"/>
  <c r="PM28" i="8"/>
  <c r="PO28" i="8" s="1"/>
  <c r="PM32" i="8"/>
  <c r="PO32" i="8" s="1"/>
  <c r="PM35" i="8"/>
  <c r="PO35" i="8" s="1"/>
  <c r="PM29" i="8"/>
  <c r="PO29" i="8" s="1"/>
  <c r="PM30" i="8"/>
  <c r="PO30" i="8" s="1"/>
  <c r="PM26" i="8"/>
  <c r="PO26" i="8" s="1"/>
  <c r="PM41" i="8"/>
  <c r="PO41" i="8" s="1"/>
  <c r="PM27" i="8"/>
  <c r="PO27" i="8" s="1"/>
  <c r="PM40" i="8"/>
  <c r="PO40" i="8" s="1"/>
  <c r="PM37" i="8"/>
  <c r="PO37" i="8" s="1"/>
  <c r="PM44" i="8"/>
  <c r="PO44" i="8" s="1"/>
  <c r="PM31" i="8"/>
  <c r="PO31" i="8" s="1"/>
  <c r="PM42" i="8"/>
  <c r="PO42" i="8" s="1"/>
  <c r="PM43" i="8"/>
  <c r="PO43" i="8" s="1"/>
  <c r="PM34" i="8"/>
  <c r="PO34" i="8" s="1"/>
  <c r="PM33" i="8"/>
  <c r="PO33" i="8" s="1"/>
  <c r="PM36" i="8"/>
  <c r="PO36" i="8" s="1"/>
  <c r="PY41" i="8"/>
  <c r="QA41" i="8" s="1"/>
  <c r="PY26" i="8"/>
  <c r="QA26" i="8" s="1"/>
  <c r="PY27" i="8"/>
  <c r="QA27" i="8" s="1"/>
  <c r="PY44" i="8"/>
  <c r="QA44" i="8" s="1"/>
  <c r="PY40" i="8"/>
  <c r="QA40" i="8" s="1"/>
  <c r="PY29" i="8"/>
  <c r="QA29" i="8" s="1"/>
  <c r="PY43" i="8"/>
  <c r="QA43" i="8" s="1"/>
  <c r="PY42" i="8"/>
  <c r="QA42" i="8" s="1"/>
  <c r="PY34" i="8"/>
  <c r="QA34" i="8" s="1"/>
  <c r="PY30" i="8"/>
  <c r="QA30" i="8" s="1"/>
  <c r="PY38" i="8"/>
  <c r="QA38" i="8" s="1"/>
  <c r="PY28" i="8"/>
  <c r="QA28" i="8" s="1"/>
  <c r="PY36" i="8"/>
  <c r="QA36" i="8" s="1"/>
  <c r="PY37" i="8"/>
  <c r="QA37" i="8" s="1"/>
  <c r="PY39" i="8"/>
  <c r="QA39" i="8" s="1"/>
  <c r="PY35" i="8"/>
  <c r="QA35" i="8" s="1"/>
  <c r="PY32" i="8"/>
  <c r="QA32" i="8" s="1"/>
  <c r="PY33" i="8"/>
  <c r="QA33" i="8" s="1"/>
  <c r="PY31" i="8"/>
  <c r="QA31" i="8" s="1"/>
  <c r="NE39" i="8"/>
  <c r="NG39" i="8" s="1"/>
  <c r="NE40" i="8"/>
  <c r="NG40" i="8" s="1"/>
  <c r="NE41" i="8"/>
  <c r="NG41" i="8" s="1"/>
  <c r="NE34" i="8"/>
  <c r="NG34" i="8" s="1"/>
  <c r="NE32" i="8"/>
  <c r="NG32" i="8" s="1"/>
  <c r="NE35" i="8"/>
  <c r="NG35" i="8" s="1"/>
  <c r="NE37" i="8"/>
  <c r="NG37" i="8" s="1"/>
  <c r="NE31" i="8"/>
  <c r="NG31" i="8" s="1"/>
  <c r="NE30" i="8"/>
  <c r="NG30" i="8" s="1"/>
  <c r="NE38" i="8"/>
  <c r="NG38" i="8" s="1"/>
  <c r="NE43" i="8"/>
  <c r="NG43" i="8" s="1"/>
  <c r="NE29" i="8"/>
  <c r="NG29" i="8" s="1"/>
  <c r="NE33" i="8"/>
  <c r="NG33" i="8" s="1"/>
  <c r="NE42" i="8"/>
  <c r="NG42" i="8" s="1"/>
  <c r="NE44" i="8"/>
  <c r="NG44" i="8" s="1"/>
  <c r="NE36" i="8"/>
  <c r="NG36" i="8" s="1"/>
  <c r="NE28" i="8"/>
  <c r="NG28" i="8" s="1"/>
  <c r="NE27" i="8"/>
  <c r="NG27" i="8" s="1"/>
  <c r="NE26" i="8"/>
  <c r="NG26" i="8" s="1"/>
</calcChain>
</file>

<file path=xl/comments1.xml><?xml version="1.0" encoding="utf-8"?>
<comments xmlns="http://schemas.openxmlformats.org/spreadsheetml/2006/main">
  <authors>
    <author>sarellanor</author>
  </authors>
  <commentList>
    <comment ref="J9" authorId="0">
      <text>
        <r>
          <rPr>
            <b/>
            <sz val="8"/>
            <color indexed="81"/>
            <rFont val="Tahoma"/>
            <family val="2"/>
          </rPr>
          <t>sarellanor:</t>
        </r>
        <r>
          <rPr>
            <sz val="8"/>
            <color indexed="81"/>
            <rFont val="Tahoma"/>
            <family val="2"/>
          </rPr>
          <t xml:space="preserve">
Esto no se debe mostrar, pero si insertarse un Si en la base de datos</t>
        </r>
      </text>
    </comment>
  </commentList>
</comments>
</file>

<file path=xl/sharedStrings.xml><?xml version="1.0" encoding="utf-8"?>
<sst xmlns="http://schemas.openxmlformats.org/spreadsheetml/2006/main" count="1670" uniqueCount="547">
  <si>
    <t>Nombre Programa</t>
  </si>
  <si>
    <t>Ministerio Responsable</t>
  </si>
  <si>
    <t>Unidad Responsable</t>
  </si>
  <si>
    <t>Cargo</t>
  </si>
  <si>
    <t>Teléfono</t>
  </si>
  <si>
    <t>E-mail</t>
  </si>
  <si>
    <t>Número Partida Presupuestaria (Ley de Presupuesto)</t>
  </si>
  <si>
    <t>Número Capítulo (Ley de Presupuesto)</t>
  </si>
  <si>
    <t>Número Programa (Ley de Presupuesto)</t>
  </si>
  <si>
    <t>Año de Inicio del programa</t>
  </si>
  <si>
    <t>Justificación</t>
  </si>
  <si>
    <t>Año de Término del programa.</t>
  </si>
  <si>
    <t>Página Web del programa</t>
  </si>
  <si>
    <t>Problema principal que el programa intenta resolver</t>
  </si>
  <si>
    <t xml:space="preserve">FIN: Corresponde al objetivo final o resultado que se espera alcanzar en el largo plazo, respecto del problema que se contribuye a solucionar </t>
  </si>
  <si>
    <t>¿Existe algún sistema de selección dentro de los potenciales beneficiarios? (Orden de asignación de los beneficiarios) Enumere.</t>
  </si>
  <si>
    <t>Año Ficha Monitoreo</t>
  </si>
  <si>
    <t>Nombre del Indicador</t>
  </si>
  <si>
    <t>Año de creación</t>
  </si>
  <si>
    <t>Forma de Cálculo</t>
  </si>
  <si>
    <t>Unidad de Medida</t>
  </si>
  <si>
    <t>Periodicidad</t>
  </si>
  <si>
    <t>Lectura ascendente o descendente</t>
  </si>
  <si>
    <t xml:space="preserve">SUBTITULO </t>
  </si>
  <si>
    <t>ITEM</t>
  </si>
  <si>
    <t>DENOMINACIONES</t>
  </si>
  <si>
    <t>GASTO SOCIAL (M$)</t>
  </si>
  <si>
    <t>GASTOS ADMINISTRATIVOS (M$)</t>
  </si>
  <si>
    <t>TOTAL</t>
  </si>
  <si>
    <t>MONETARIO</t>
  </si>
  <si>
    <t>OTROS</t>
  </si>
  <si>
    <t>GASTOS EN PERSONAL</t>
  </si>
  <si>
    <t>BIENES Y SERVICIOS DE CONSUMO</t>
  </si>
  <si>
    <t>PRESTACIONES DE SEGURIDAD SOCIAL</t>
  </si>
  <si>
    <t>01</t>
  </si>
  <si>
    <t xml:space="preserve"> Al Sector Privado</t>
  </si>
  <si>
    <t>03</t>
  </si>
  <si>
    <t>A Otras Entidades Públicas</t>
  </si>
  <si>
    <t xml:space="preserve">04 </t>
  </si>
  <si>
    <t>A Empresas Públicas no financieras</t>
  </si>
  <si>
    <t/>
  </si>
  <si>
    <t>05</t>
  </si>
  <si>
    <t>A Empresas Públicas  financieras</t>
  </si>
  <si>
    <t>06</t>
  </si>
  <si>
    <t>A gobiernos extranjeros</t>
  </si>
  <si>
    <t>07</t>
  </si>
  <si>
    <t>A Org. Internacionales</t>
  </si>
  <si>
    <t>INTEGROS AL FISCO</t>
  </si>
  <si>
    <t>OTROS GASTOS CORRIENTES</t>
  </si>
  <si>
    <t>APORTE FISCAL LIBRE</t>
  </si>
  <si>
    <t>APORTE FISCAL PARA SERVICIO DE LA DEUDA</t>
  </si>
  <si>
    <t>ADQUISICION DE ACTIVOS NO FINANCIEROS</t>
  </si>
  <si>
    <t xml:space="preserve">ADQUISICIÓN DE ACTIVO FINANCIERO </t>
  </si>
  <si>
    <t>INICIATIVAS DE INVERSION</t>
  </si>
  <si>
    <t>PRESTAMOS</t>
  </si>
  <si>
    <t>SERVICIO DE LA DEUDA</t>
  </si>
  <si>
    <t>SALDO FINAL DE CAJA</t>
  </si>
  <si>
    <t>Fuentes  Externas de Financiamiento (extrapresupuestarias)</t>
  </si>
  <si>
    <t>Especificar la fuente de ingreso 1</t>
  </si>
  <si>
    <t>Especificar la fuente de ingreso 2</t>
  </si>
  <si>
    <t>Ejecución total del programa</t>
  </si>
  <si>
    <t>Asignación de Gastos Indirectos</t>
  </si>
  <si>
    <t>Subtitulo 21</t>
  </si>
  <si>
    <t>Subtitulo 24</t>
  </si>
  <si>
    <t>Financiados por 3eros</t>
  </si>
  <si>
    <t>Dirección Central</t>
  </si>
  <si>
    <t>Funcionarios que transfieren beneficios</t>
  </si>
  <si>
    <t>Funcionarios administrativos</t>
  </si>
  <si>
    <t>Dirección Regional / oficinas locales</t>
  </si>
  <si>
    <t>Alcohol / Drogas</t>
  </si>
  <si>
    <t>Ciencia, Tecnología y Conectividad</t>
  </si>
  <si>
    <t>Cultura</t>
  </si>
  <si>
    <t>Deporte, Actividad Física</t>
  </si>
  <si>
    <t>Educación</t>
  </si>
  <si>
    <t>Emprendimiento</t>
  </si>
  <si>
    <t>Fomento Productivo</t>
  </si>
  <si>
    <t>Jurídico</t>
  </si>
  <si>
    <t>Participación y Organización ciudadana</t>
  </si>
  <si>
    <t>Protección Social</t>
  </si>
  <si>
    <t>Salud</t>
  </si>
  <si>
    <t>Seguridad Ciudadana</t>
  </si>
  <si>
    <t>Trabajo Dependiente</t>
  </si>
  <si>
    <t>Urbanismo y Espacios públicos</t>
  </si>
  <si>
    <t>Vivienda Individual</t>
  </si>
  <si>
    <t>Ámbito de Acción</t>
  </si>
  <si>
    <t>Beneficio Específico</t>
  </si>
  <si>
    <t>Rehabilitación</t>
  </si>
  <si>
    <t>Transporte</t>
  </si>
  <si>
    <t>Bienes Inmuebles</t>
  </si>
  <si>
    <t>Insumos Productivos</t>
  </si>
  <si>
    <t>Certificación del cumplimiento del requisito</t>
  </si>
  <si>
    <t>Enfermedad</t>
  </si>
  <si>
    <t>Discapacidad</t>
  </si>
  <si>
    <t>Embarazo</t>
  </si>
  <si>
    <t>Adicición al alcohol y las drogas</t>
  </si>
  <si>
    <t xml:space="preserve">Control del niño sano </t>
  </si>
  <si>
    <t>Ficha de Protección Social (FPS)</t>
  </si>
  <si>
    <t>Nivel de Ingreso</t>
  </si>
  <si>
    <t>Índice de Vulnerabilidad Escolar (IVE)</t>
  </si>
  <si>
    <t>Sistema Nacional de Asignación de Equidad (SINAE)</t>
  </si>
  <si>
    <t>Mujer</t>
  </si>
  <si>
    <t>Hombre</t>
  </si>
  <si>
    <t>FONASA</t>
  </si>
  <si>
    <t>Situación Geográfica</t>
  </si>
  <si>
    <t>Zona rural</t>
  </si>
  <si>
    <t>Zona urbana</t>
  </si>
  <si>
    <t>Aislamiento territorial</t>
  </si>
  <si>
    <t>Administración Pública </t>
  </si>
  <si>
    <t>Agropecuario </t>
  </si>
  <si>
    <t>Comercio </t>
  </si>
  <si>
    <t>Construcción </t>
  </si>
  <si>
    <t>Forestal </t>
  </si>
  <si>
    <t>Industria Manufacturera </t>
  </si>
  <si>
    <t>Minería </t>
  </si>
  <si>
    <t>Pesca </t>
  </si>
  <si>
    <t>Servicios </t>
  </si>
  <si>
    <t>Servicios Financieros </t>
  </si>
  <si>
    <t>Telecomunicaciones </t>
  </si>
  <si>
    <t>Transporte </t>
  </si>
  <si>
    <t>Turismo </t>
  </si>
  <si>
    <t>Artesanías</t>
  </si>
  <si>
    <t>Pertenencia</t>
  </si>
  <si>
    <t>No pertenencia</t>
  </si>
  <si>
    <t>Egreso</t>
  </si>
  <si>
    <t>Nivel Educacional</t>
  </si>
  <si>
    <t>Puntaje SIMCE</t>
  </si>
  <si>
    <t>Puntaje PSU</t>
  </si>
  <si>
    <t>Notas Escolares</t>
  </si>
  <si>
    <t>Asistencia escolar</t>
  </si>
  <si>
    <t>Allegado</t>
  </si>
  <si>
    <t>Posesión de Inmueble</t>
  </si>
  <si>
    <t xml:space="preserve">Situación de Carcel </t>
  </si>
  <si>
    <t>Familiares de aquellos en situación de cárcel</t>
  </si>
  <si>
    <t>Ex - penitenciarios</t>
  </si>
  <si>
    <t>Víctima de la delincuencia</t>
  </si>
  <si>
    <t>Víctimas de violencia intrafamiliar</t>
  </si>
  <si>
    <t>Apoyo Psicosocial</t>
  </si>
  <si>
    <t>Monetario (Recursos De Libre Disposición)</t>
  </si>
  <si>
    <t>¿Se encuentra el diseño del programa establecido en alguna normativa legal? Si su respuesta es Si, responder las siguientes dos preguntas.</t>
  </si>
  <si>
    <t>Nombre del Funcionario Encargado del Programa</t>
  </si>
  <si>
    <t>Nombre de la Institución Evaluadora</t>
  </si>
  <si>
    <t>Fecha de Evaluación</t>
  </si>
  <si>
    <t>Tipo de Evaluación</t>
  </si>
  <si>
    <t>Principales Conclusiones</t>
  </si>
  <si>
    <t>Principales Acciones que se tomaron a raíz de estas conclusiones</t>
  </si>
  <si>
    <t>¿Cómo se puede tener acceso al documento de evaluación?</t>
  </si>
  <si>
    <t>Evaluación Nº2</t>
  </si>
  <si>
    <t>Evaluación Nº3</t>
  </si>
  <si>
    <t>¿Existen evaluaciones externas anteriores?</t>
  </si>
  <si>
    <t>Agricultura</t>
  </si>
  <si>
    <t>Bienes Nacionales</t>
  </si>
  <si>
    <t>Consejo Nacional de la Cultura y las Artes</t>
  </si>
  <si>
    <t>Defensa Nacional</t>
  </si>
  <si>
    <t>Economía, Fomento y Turismo</t>
  </si>
  <si>
    <t>Hacienda</t>
  </si>
  <si>
    <t>Justicia</t>
  </si>
  <si>
    <t>Energía</t>
  </si>
  <si>
    <t>Obras Públicas</t>
  </si>
  <si>
    <t>Desarrollo Social</t>
  </si>
  <si>
    <t>Relaciones Exteriores</t>
  </si>
  <si>
    <t>Secretaría General de Gobierno</t>
  </si>
  <si>
    <t>Secretaría General de la Presidencia</t>
  </si>
  <si>
    <t>Trabajo y Previsión Social</t>
  </si>
  <si>
    <t>Transportes y Telecomunicaciones</t>
  </si>
  <si>
    <t>Minería</t>
  </si>
  <si>
    <t>Medio Ambiente</t>
  </si>
  <si>
    <t>Presidencia</t>
  </si>
  <si>
    <t>Servicio Nacional de la Mujer</t>
  </si>
  <si>
    <t>Otros Servicios</t>
  </si>
  <si>
    <t>Centro de Información de Recursos Naturales</t>
  </si>
  <si>
    <t>Subsecretaría Bienes Nacionales</t>
  </si>
  <si>
    <t>Artesanías de Chile</t>
  </si>
  <si>
    <t>Subsecretaría Defensa</t>
  </si>
  <si>
    <t>Corporación de Fomento</t>
  </si>
  <si>
    <t>Comisión Nacional de Investigación Científica y Tecnológica</t>
  </si>
  <si>
    <t>Subsecretaría de Hacienda</t>
  </si>
  <si>
    <t>Consejo Nacional para el Control de Estupefacientes</t>
  </si>
  <si>
    <t>Servicio Nacional de Menores</t>
  </si>
  <si>
    <t>Subsecretaría de Energía</t>
  </si>
  <si>
    <t>Subsecretaría Obras Públicas</t>
  </si>
  <si>
    <t>Corporación Nacional de Desarrollo Indígena</t>
  </si>
  <si>
    <t>Agci</t>
  </si>
  <si>
    <t>Fondo Nacional de Salud</t>
  </si>
  <si>
    <t>Consejo Nacional de la Televisión</t>
  </si>
  <si>
    <t>Agencia Chilena para la Inocuidad Alimentaria</t>
  </si>
  <si>
    <t>Dirección del Trabajo</t>
  </si>
  <si>
    <t>Cochilco</t>
  </si>
  <si>
    <t>Subsecretaría Medio Ambiente</t>
  </si>
  <si>
    <t>Secretaría Ejecutiva de Barrios</t>
  </si>
  <si>
    <t>Fundación De La Familia</t>
  </si>
  <si>
    <t>Comisión Nacional de Riego</t>
  </si>
  <si>
    <t>Servicio de Cooperación Técnica</t>
  </si>
  <si>
    <t>Oficina Nacional de Emergencia</t>
  </si>
  <si>
    <t>Fondo de Solidaridad e Inversión Social</t>
  </si>
  <si>
    <t>Instituto Nacional de Deportes</t>
  </si>
  <si>
    <t>Comisión Nacional del Medio Ambiente</t>
  </si>
  <si>
    <t>Dirección General del Crédito Prendario</t>
  </si>
  <si>
    <t>Sernageomin</t>
  </si>
  <si>
    <t>Fundación de Orquestas Juveniles e Infantiles</t>
  </si>
  <si>
    <t>Corporación Nacional Forestal</t>
  </si>
  <si>
    <t>Servicio Nacional de Pesca</t>
  </si>
  <si>
    <t>Dibam</t>
  </si>
  <si>
    <t>Fundación Para La Superación De La Pobreza</t>
  </si>
  <si>
    <t>Instituto Previsión Social</t>
  </si>
  <si>
    <t>Fundación Integra</t>
  </si>
  <si>
    <t>Fundación de Comunicaciones, Capacitación y Cultura del Agro</t>
  </si>
  <si>
    <t>Servicio Nacional de Turismo</t>
  </si>
  <si>
    <t>Junta Nacional de Auxilio Escolar y Becas</t>
  </si>
  <si>
    <t>Subsecretaría Desarrollo Regional</t>
  </si>
  <si>
    <t>Instituto Nacional de la Juventud</t>
  </si>
  <si>
    <t>Instituto Seguridad Laboral</t>
  </si>
  <si>
    <t>Fundación Museo Interactivo Mirador</t>
  </si>
  <si>
    <t>Fundación para la Innovación Agraria</t>
  </si>
  <si>
    <t>Junta Nacional de Jardines Infantiles</t>
  </si>
  <si>
    <t>Servicio Nacional de la Discapacidad</t>
  </si>
  <si>
    <t>Servicio Nacional de Capacitación y Empleo</t>
  </si>
  <si>
    <t>Fundación para la Promoción y Desarrollo de la Mujer</t>
  </si>
  <si>
    <t>Infor</t>
  </si>
  <si>
    <t>Subsecretaría de Educación: Centro de Perfeccionamiento, Experimentación e Investigaciones Pedagógicas</t>
  </si>
  <si>
    <t>Servicio Nacional del Adulto Mayor</t>
  </si>
  <si>
    <t>Subsecretaría de Previsión Social</t>
  </si>
  <si>
    <t>Inia</t>
  </si>
  <si>
    <t>Subsecretaría de Educación: Comunidad Escolar</t>
  </si>
  <si>
    <t>Subsecretaría del Trabajo</t>
  </si>
  <si>
    <t>Instituto de Desarrollo Agropecuario</t>
  </si>
  <si>
    <t>Subsecretaría de Educación: División de Educación General</t>
  </si>
  <si>
    <t>Superintendencia de Pensiones</t>
  </si>
  <si>
    <t>Odepa</t>
  </si>
  <si>
    <t>Subsecretaría de Educación: División de Educación Superior</t>
  </si>
  <si>
    <t>Superintendencia de Seguridad Social</t>
  </si>
  <si>
    <t>Subsecretaría de Educación: División de Planificación y Presupuesto</t>
  </si>
  <si>
    <t>Servicio Responsable</t>
  </si>
  <si>
    <t>Vigencia del Problema (Presente  datos cuantitativos que permitan identificar la magnitud y vigencia del problema. Especifique la fuente de información y fecha del diagnóstico. Ejemplo: CENSO, CASEN, etc.).</t>
  </si>
  <si>
    <t>Requisito Específico</t>
  </si>
  <si>
    <t>Personas</t>
  </si>
  <si>
    <t>Comunas</t>
  </si>
  <si>
    <t>Centros de Salud</t>
  </si>
  <si>
    <t>Organizaciones</t>
  </si>
  <si>
    <t>Familias</t>
  </si>
  <si>
    <t>Est. Educacionales</t>
  </si>
  <si>
    <t>Barrios</t>
  </si>
  <si>
    <t>¿Se debe postular o inscribirse para poder ser beneficiario del programa?</t>
  </si>
  <si>
    <t xml:space="preserve">Nombre del componente </t>
  </si>
  <si>
    <t xml:space="preserve">Detalle si el componente tiene requisitos y criterios de  selección específicos (adicionales a los establecidos anteriormente) </t>
  </si>
  <si>
    <t>Modalidad de producción (forma en que se proveen los bienes y/o servicios entregados)</t>
  </si>
  <si>
    <t>Nombre o tipo de institución</t>
  </si>
  <si>
    <t>¿Registra la información de los beneficiarios por RUT?</t>
  </si>
  <si>
    <t xml:space="preserve">¿Tiene el programa mecanismos para conocer el nivel de satisfacción de usuarios? </t>
  </si>
  <si>
    <t>Explique dichos mecanismos</t>
  </si>
  <si>
    <t>En el Diagnóstico</t>
  </si>
  <si>
    <t>En el Diseño</t>
  </si>
  <si>
    <t>En la Ejecución</t>
  </si>
  <si>
    <t>Ascendente</t>
  </si>
  <si>
    <t>Eficacia</t>
  </si>
  <si>
    <t>¿Existe algún indicador que permita medir los productos y/o procesos del programa?</t>
  </si>
  <si>
    <t>Ley</t>
  </si>
  <si>
    <t>Vigente al 1er trimestre</t>
  </si>
  <si>
    <t>Vigente al 2do trimestre</t>
  </si>
  <si>
    <t>Personas en proceso judicial</t>
  </si>
  <si>
    <t>Personas en situación de Calle</t>
  </si>
  <si>
    <t>Otra vulneración de derechos</t>
  </si>
  <si>
    <t>Derechos Laborales</t>
  </si>
  <si>
    <t>¿Existe una medición previa a la intervención del problema social que afecta a los beneficiarios, para construir una Línea de Base?</t>
  </si>
  <si>
    <r>
      <t xml:space="preserve">¿Se considera la </t>
    </r>
    <r>
      <rPr>
        <b/>
        <sz val="11"/>
        <color indexed="9"/>
        <rFont val="Verdana"/>
        <family val="2"/>
      </rPr>
      <t>vulnerabilidad/pobreza</t>
    </r>
    <r>
      <rPr>
        <sz val="10"/>
        <color indexed="9"/>
        <rFont val="Verdana"/>
        <family val="2"/>
      </rPr>
      <t xml:space="preserve"> en la definición de Población Objetivo?</t>
    </r>
  </si>
  <si>
    <r>
      <t xml:space="preserve">¿Se considera el </t>
    </r>
    <r>
      <rPr>
        <b/>
        <sz val="11"/>
        <color indexed="9"/>
        <rFont val="Verdana"/>
        <family val="2"/>
      </rPr>
      <t>género/sexo</t>
    </r>
    <r>
      <rPr>
        <sz val="10"/>
        <color indexed="9"/>
        <rFont val="Verdana"/>
        <family val="2"/>
      </rPr>
      <t xml:space="preserve"> en la definición de Población Objetivo?</t>
    </r>
  </si>
  <si>
    <r>
      <t xml:space="preserve">¿Se considera la </t>
    </r>
    <r>
      <rPr>
        <b/>
        <sz val="11"/>
        <color indexed="9"/>
        <rFont val="Verdana"/>
        <family val="2"/>
      </rPr>
      <t>situación previsional</t>
    </r>
    <r>
      <rPr>
        <sz val="10"/>
        <color indexed="9"/>
        <rFont val="Verdana"/>
        <family val="2"/>
      </rPr>
      <t xml:space="preserve"> en la definición de Población Objetivo?</t>
    </r>
  </si>
  <si>
    <r>
      <t xml:space="preserve">¿Se considera la </t>
    </r>
    <r>
      <rPr>
        <b/>
        <sz val="11"/>
        <color indexed="9"/>
        <rFont val="Verdana"/>
        <family val="2"/>
      </rPr>
      <t>situación geográfica</t>
    </r>
    <r>
      <rPr>
        <sz val="10"/>
        <color indexed="9"/>
        <rFont val="Verdana"/>
        <family val="2"/>
      </rPr>
      <t xml:space="preserve"> en la definición de Población Objetivo?</t>
    </r>
  </si>
  <si>
    <r>
      <t xml:space="preserve">¿Se considera la </t>
    </r>
    <r>
      <rPr>
        <b/>
        <sz val="11"/>
        <color indexed="9"/>
        <rFont val="Verdana"/>
        <family val="2"/>
      </rPr>
      <t>ascendencia o pertenencia a un pueblo originario</t>
    </r>
    <r>
      <rPr>
        <sz val="10"/>
        <color indexed="9"/>
        <rFont val="Verdana"/>
        <family val="2"/>
      </rPr>
      <t xml:space="preserve"> en la definición de Población Objetivo?</t>
    </r>
  </si>
  <si>
    <r>
      <t xml:space="preserve">¿Se considera la </t>
    </r>
    <r>
      <rPr>
        <b/>
        <sz val="11"/>
        <color indexed="9"/>
        <rFont val="Verdana"/>
        <family val="2"/>
      </rPr>
      <t xml:space="preserve">"Pertenecencia", "No Pertenencia" </t>
    </r>
    <r>
      <rPr>
        <sz val="10"/>
        <color indexed="9"/>
        <rFont val="Verdana"/>
        <family val="2"/>
      </rPr>
      <t>o</t>
    </r>
    <r>
      <rPr>
        <b/>
        <sz val="11"/>
        <color indexed="9"/>
        <rFont val="Verdana"/>
        <family val="2"/>
      </rPr>
      <t xml:space="preserve"> "Egreso" </t>
    </r>
    <r>
      <rPr>
        <sz val="10"/>
        <color indexed="9"/>
        <rFont val="Verdana"/>
        <family val="2"/>
      </rPr>
      <t>de algún programa, sistema o institución en la definición de Población Objetivo?</t>
    </r>
  </si>
  <si>
    <r>
      <t xml:space="preserve">¿Se considera el </t>
    </r>
    <r>
      <rPr>
        <b/>
        <sz val="11"/>
        <color indexed="9"/>
        <rFont val="Verdana"/>
        <family val="2"/>
      </rPr>
      <t xml:space="preserve">nivel de educación </t>
    </r>
    <r>
      <rPr>
        <sz val="10"/>
        <color indexed="9"/>
        <rFont val="Verdana"/>
        <family val="2"/>
      </rPr>
      <t>en la definición de Población Objetivo?</t>
    </r>
  </si>
  <si>
    <r>
      <t xml:space="preserve">¿Se considera la </t>
    </r>
    <r>
      <rPr>
        <b/>
        <sz val="11"/>
        <color indexed="9"/>
        <rFont val="Verdana"/>
        <family val="2"/>
      </rPr>
      <t xml:space="preserve">situación laboral </t>
    </r>
    <r>
      <rPr>
        <sz val="10"/>
        <color indexed="9"/>
        <rFont val="Verdana"/>
        <family val="2"/>
      </rPr>
      <t>en la definición de Población Objetivo?</t>
    </r>
  </si>
  <si>
    <r>
      <t xml:space="preserve">¿Se considera la </t>
    </r>
    <r>
      <rPr>
        <b/>
        <sz val="11"/>
        <color indexed="9"/>
        <rFont val="Verdana"/>
        <family val="2"/>
      </rPr>
      <t xml:space="preserve">condición de habitabilidad </t>
    </r>
    <r>
      <rPr>
        <sz val="10"/>
        <color indexed="9"/>
        <rFont val="Verdana"/>
        <family val="2"/>
      </rPr>
      <t>en la definición de Población Objetivo?</t>
    </r>
  </si>
  <si>
    <r>
      <t xml:space="preserve">¿Se considera la </t>
    </r>
    <r>
      <rPr>
        <b/>
        <sz val="11"/>
        <color indexed="9"/>
        <rFont val="Verdana"/>
        <family val="2"/>
      </rPr>
      <t xml:space="preserve">situación judicial </t>
    </r>
    <r>
      <rPr>
        <sz val="10"/>
        <color indexed="9"/>
        <rFont val="Verdana"/>
        <family val="2"/>
      </rPr>
      <t>en la definición de Población Objetivo?</t>
    </r>
  </si>
  <si>
    <r>
      <t xml:space="preserve">¿Se considera la </t>
    </r>
    <r>
      <rPr>
        <b/>
        <sz val="11"/>
        <color indexed="9"/>
        <rFont val="Verdana"/>
        <family val="2"/>
      </rPr>
      <t xml:space="preserve">vulneración de derechos </t>
    </r>
    <r>
      <rPr>
        <sz val="10"/>
        <color indexed="9"/>
        <rFont val="Verdana"/>
        <family val="2"/>
      </rPr>
      <t>en la definición de Población Objetivo?</t>
    </r>
  </si>
  <si>
    <r>
      <t xml:space="preserve">¿Existen </t>
    </r>
    <r>
      <rPr>
        <b/>
        <sz val="10"/>
        <color indexed="9"/>
        <rFont val="Verdana"/>
        <family val="2"/>
      </rPr>
      <t>criterios adicionales</t>
    </r>
    <r>
      <rPr>
        <sz val="10"/>
        <color indexed="9"/>
        <rFont val="Verdana"/>
        <family val="2"/>
      </rPr>
      <t xml:space="preserve"> a los anteriormente señalados para acceder al beneficio? ¿Cuáles? Por cada uno de los criterios explicite los requisitos específicos y certificados de cumplimiento de estos requisitos.</t>
    </r>
  </si>
  <si>
    <t>Tipo de Benefico</t>
  </si>
  <si>
    <t>Descripción de la articulación</t>
  </si>
  <si>
    <r>
      <t xml:space="preserve">Describa la </t>
    </r>
    <r>
      <rPr>
        <b/>
        <sz val="10"/>
        <color indexed="9"/>
        <rFont val="Verdana"/>
        <family val="2"/>
      </rPr>
      <t>metodología de intervención</t>
    </r>
    <r>
      <rPr>
        <sz val="10"/>
        <color indexed="9"/>
        <rFont val="Verdana"/>
        <family val="2"/>
      </rPr>
      <t xml:space="preserve"> del programa. Refiérase a qué hacen, cómo lo hacen, quienes participan. </t>
    </r>
  </si>
  <si>
    <r>
      <t xml:space="preserve">¿Tiene algun </t>
    </r>
    <r>
      <rPr>
        <b/>
        <sz val="10"/>
        <color indexed="9"/>
        <rFont val="Verdana"/>
        <family val="2"/>
      </rPr>
      <t>otro tipo</t>
    </r>
    <r>
      <rPr>
        <sz val="10"/>
        <color indexed="9"/>
        <rFont val="Verdana"/>
        <family val="2"/>
      </rPr>
      <t xml:space="preserve"> de articulación con otras institución?</t>
    </r>
  </si>
  <si>
    <r>
      <t xml:space="preserve">¿Tiene el programa un financiamiento o línea </t>
    </r>
    <r>
      <rPr>
        <b/>
        <sz val="10"/>
        <color indexed="9"/>
        <rFont val="Verdana"/>
        <family val="2"/>
      </rPr>
      <t>Chile Solidario</t>
    </r>
    <r>
      <rPr>
        <sz val="10"/>
        <color indexed="9"/>
        <rFont val="Verdana"/>
        <family val="2"/>
      </rPr>
      <t>?</t>
    </r>
  </si>
  <si>
    <t>Describa el compromiso especifico del programa</t>
  </si>
  <si>
    <r>
      <t xml:space="preserve">¿Tiene el programa Enfoque de </t>
    </r>
    <r>
      <rPr>
        <b/>
        <sz val="10"/>
        <color indexed="9"/>
        <rFont val="Verdana"/>
        <family val="2"/>
      </rPr>
      <t>Género</t>
    </r>
    <r>
      <rPr>
        <sz val="10"/>
        <color indexed="9"/>
        <rFont val="Verdana"/>
        <family val="2"/>
      </rPr>
      <t>?</t>
    </r>
  </si>
  <si>
    <r>
      <t xml:space="preserve">¿Tiene el programa Enfoque </t>
    </r>
    <r>
      <rPr>
        <b/>
        <sz val="10"/>
        <color indexed="9"/>
        <rFont val="Verdana"/>
        <family val="2"/>
      </rPr>
      <t>Territorial</t>
    </r>
    <r>
      <rPr>
        <sz val="10"/>
        <color indexed="9"/>
        <rFont val="Verdana"/>
        <family val="2"/>
      </rPr>
      <t>?</t>
    </r>
  </si>
  <si>
    <r>
      <t xml:space="preserve">¿Tiene el programa Enfoque de </t>
    </r>
    <r>
      <rPr>
        <b/>
        <sz val="10"/>
        <color indexed="9"/>
        <rFont val="Verdana"/>
        <family val="2"/>
      </rPr>
      <t>Discapacidad</t>
    </r>
    <r>
      <rPr>
        <sz val="10"/>
        <color indexed="9"/>
        <rFont val="Verdana"/>
        <family val="2"/>
      </rPr>
      <t>?</t>
    </r>
  </si>
  <si>
    <t>¿Cuántas?</t>
  </si>
  <si>
    <r>
      <t xml:space="preserve">¿Existe alguna institución </t>
    </r>
    <r>
      <rPr>
        <b/>
        <sz val="10"/>
        <color indexed="9"/>
        <rFont val="Verdana"/>
        <family val="2"/>
      </rPr>
      <t>Fiscalizadora?</t>
    </r>
  </si>
  <si>
    <r>
      <t xml:space="preserve">¿Se considera el trabajo en una </t>
    </r>
    <r>
      <rPr>
        <b/>
        <sz val="11"/>
        <color indexed="9"/>
        <rFont val="Verdana"/>
        <family val="2"/>
      </rPr>
      <t>actividad económica específica</t>
    </r>
    <r>
      <rPr>
        <sz val="10"/>
        <color indexed="9"/>
        <rFont val="Verdana"/>
        <family val="2"/>
      </rPr>
      <t xml:space="preserve"> en la definición de Población Objetivo?</t>
    </r>
  </si>
  <si>
    <r>
      <rPr>
        <b/>
        <sz val="10"/>
        <color indexed="9"/>
        <rFont val="Verdana"/>
        <family val="2"/>
      </rPr>
      <t xml:space="preserve">Unidad de Medida </t>
    </r>
    <r>
      <rPr>
        <sz val="10"/>
        <color indexed="9"/>
        <rFont val="Verdana"/>
        <family val="2"/>
      </rPr>
      <t>de la población objetivo</t>
    </r>
  </si>
  <si>
    <r>
      <t>¿Se relaciona el programa con alguno de los objetivos estratégicos de la</t>
    </r>
    <r>
      <rPr>
        <b/>
        <sz val="10"/>
        <color indexed="9"/>
        <rFont val="Verdana"/>
        <family val="2"/>
      </rPr>
      <t xml:space="preserve"> Estrategia Nacional de Salud 2011-2020</t>
    </r>
    <r>
      <rPr>
        <sz val="10"/>
        <color indexed="9"/>
        <rFont val="Verdana"/>
        <family val="2"/>
      </rPr>
      <t xml:space="preserve">? </t>
    </r>
  </si>
  <si>
    <t>Puntaje de Carencia Habitacional</t>
  </si>
  <si>
    <t>¿Es el programa universal a toda su población objetivo? Se entiende como programa universal aquel programa que debe entregar el beneficio a todas las personas que cumplen los requisitos de entrada.</t>
  </si>
  <si>
    <r>
      <t xml:space="preserve">Tiempo de Intervención </t>
    </r>
    <r>
      <rPr>
        <sz val="10"/>
        <color indexed="9"/>
        <rFont val="Verdana"/>
        <family val="2"/>
      </rPr>
      <t>(sólo si aplica). Especifique claramente a qué parte del proceso de entrega del beneficio se está haciendo referencia.</t>
    </r>
  </si>
  <si>
    <t>APOYO PSICOSOCIAL</t>
  </si>
  <si>
    <t>MONETARIO (RECURSOS DE LIBRE DISPOSICIÓN)</t>
  </si>
  <si>
    <t>PRESTACIONES DE SALUD</t>
  </si>
  <si>
    <t>FINANCIAMIENTO DE EDUCACIÓN</t>
  </si>
  <si>
    <t>CAPACITACIONES, CURSOS, CHARLAS</t>
  </si>
  <si>
    <t>SERVICIOS BÁSICOS</t>
  </si>
  <si>
    <t>FINANCIAMIENTO DE PROYECTOS Y ACTIVIDADES</t>
  </si>
  <si>
    <t>BIENES</t>
  </si>
  <si>
    <t>ASESORÍAS TÉCNICAS</t>
  </si>
  <si>
    <t>MATERIALES Y CAMPAÑAS DE DIFUSIÓN</t>
  </si>
  <si>
    <t>CRÉDITOS  Y SERVICIOS FINANCIEROS</t>
  </si>
  <si>
    <t>EMPLEO Y/O INTERMEDIACIÓN</t>
  </si>
  <si>
    <t>Bienes de Consumo</t>
  </si>
  <si>
    <t>Crédito Educacional</t>
  </si>
  <si>
    <t>Capacitación en Oficios</t>
  </si>
  <si>
    <t>Crédito Productivo</t>
  </si>
  <si>
    <t>Puesto de Trabajo</t>
  </si>
  <si>
    <t>Seguros y otros</t>
  </si>
  <si>
    <t>Insumos Educativos</t>
  </si>
  <si>
    <t>Documentos y Certificados</t>
  </si>
  <si>
    <t>Año de Inicio</t>
  </si>
  <si>
    <t>Tiene algun indicador específico al componente. Si es asi, detalle el nombre del indicador</t>
  </si>
  <si>
    <t>OTROS SERVICIOS</t>
  </si>
  <si>
    <t>PERSONAL / RRHH</t>
  </si>
  <si>
    <t>Indefinido</t>
  </si>
  <si>
    <t>SI</t>
  </si>
  <si>
    <t>NO</t>
  </si>
  <si>
    <t>Detalle</t>
  </si>
  <si>
    <t>Evaluación Nº1</t>
  </si>
  <si>
    <t>SI(INDIRECTO("'"&amp;$B2&amp;"'!$B$29")="";"";1)</t>
  </si>
  <si>
    <t>Según la Ley de Presupuesto, identifique la cantidad de programas presupuestarios correspondientes al gasto del programa (min=1 /max=17).</t>
  </si>
  <si>
    <r>
      <t xml:space="preserve">¿Cuántos </t>
    </r>
    <r>
      <rPr>
        <b/>
        <sz val="10"/>
        <color indexed="9"/>
        <rFont val="Verdana"/>
        <family val="2"/>
      </rPr>
      <t>componentes</t>
    </r>
    <r>
      <rPr>
        <sz val="10"/>
        <color indexed="9"/>
        <rFont val="Verdana"/>
        <family val="2"/>
      </rPr>
      <t xml:space="preserve"> tiene el programa? Corresponden a los bienes y/o servicios que produce o entrega el programa para cumplir su propósito. (Mínimo=1 / Máximo =35)</t>
    </r>
  </si>
  <si>
    <t>Permanente</t>
  </si>
  <si>
    <t>Todas las edades</t>
  </si>
  <si>
    <t>1.- Enfermedades Transmisibles</t>
  </si>
  <si>
    <t>2.- Crónicas no Transmisibles y Lesiones</t>
  </si>
  <si>
    <t>3.- Factores de Riesgo</t>
  </si>
  <si>
    <t>4.- Ciclo Vital</t>
  </si>
  <si>
    <t>5.- Inequidad en Salud</t>
  </si>
  <si>
    <t>6.- Condiciones Ambientales</t>
  </si>
  <si>
    <t>7.- Fortalecer el Sector Salud</t>
  </si>
  <si>
    <t>8.- Calidad de la Atención</t>
  </si>
  <si>
    <t>9.- Emergencias, Desastres y Epidemias</t>
  </si>
  <si>
    <t>Fuentes de Información</t>
  </si>
  <si>
    <t>Subtitulo 33</t>
  </si>
  <si>
    <t>¿Existe algun mecanismo o herramienta (regulación, contrato, rendición de cuentas) que permita identificar el gasto social, gastos administrativos y la utilidad del ejecutor? Si su respuesta es si, justifique.</t>
  </si>
  <si>
    <t>I</t>
  </si>
  <si>
    <t>II</t>
  </si>
  <si>
    <t>III</t>
  </si>
  <si>
    <t>IV</t>
  </si>
  <si>
    <t>V</t>
  </si>
  <si>
    <t>VI</t>
  </si>
  <si>
    <t>VII</t>
  </si>
  <si>
    <t>VIII</t>
  </si>
  <si>
    <t>IX</t>
  </si>
  <si>
    <t>X</t>
  </si>
  <si>
    <t>XI</t>
  </si>
  <si>
    <t>XII</t>
  </si>
  <si>
    <t>RM</t>
  </si>
  <si>
    <t>XIV</t>
  </si>
  <si>
    <t>XV</t>
  </si>
  <si>
    <t>Especificar la fuente de ingreso 3</t>
  </si>
  <si>
    <t>ASIGNACIÓN</t>
  </si>
  <si>
    <t>Partida</t>
  </si>
  <si>
    <t>Capitulo</t>
  </si>
  <si>
    <t>Programa</t>
  </si>
  <si>
    <t>BIENES/ EQUIPAMIENTO</t>
  </si>
  <si>
    <t>SERVICIOS</t>
  </si>
  <si>
    <r>
      <t xml:space="preserve">¿Se considera la </t>
    </r>
    <r>
      <rPr>
        <b/>
        <sz val="11"/>
        <color indexed="9"/>
        <rFont val="Verdana"/>
        <family val="2"/>
      </rPr>
      <t>condición de salud</t>
    </r>
    <r>
      <rPr>
        <sz val="10"/>
        <color indexed="9"/>
        <rFont val="Verdana"/>
        <family val="2"/>
      </rPr>
      <t xml:space="preserve"> en la definición de Población Objetivo?</t>
    </r>
  </si>
  <si>
    <r>
      <t>Describa las características de población objetivo del programa.</t>
    </r>
    <r>
      <rPr>
        <sz val="10"/>
        <color indexed="9"/>
        <rFont val="Verdana"/>
        <family val="2"/>
      </rPr>
      <t xml:space="preserve"> </t>
    </r>
    <r>
      <rPr>
        <b/>
        <sz val="10"/>
        <color indexed="9"/>
        <rFont val="Verdana"/>
        <family val="2"/>
      </rPr>
      <t xml:space="preserve">
</t>
    </r>
    <r>
      <rPr>
        <sz val="10"/>
        <color indexed="9"/>
        <rFont val="Verdana"/>
        <family val="2"/>
      </rPr>
      <t>La Población Objetivo consiste en aquella población que el programa tiene planeado o programado atender en un período dado de tiempo, pudiendo corresponder a la totalidad de la población potencial o a una parte de ella.</t>
    </r>
  </si>
  <si>
    <t>Bienes Públicos</t>
  </si>
  <si>
    <t>Subsecretaría de Educación: Enlaces</t>
  </si>
  <si>
    <r>
      <t xml:space="preserve">¿Tiene el programa Enfoque de </t>
    </r>
    <r>
      <rPr>
        <b/>
        <sz val="10"/>
        <color indexed="9"/>
        <rFont val="Verdana"/>
        <family val="2"/>
      </rPr>
      <t>Pueblo Indigena</t>
    </r>
    <r>
      <rPr>
        <sz val="10"/>
        <color indexed="9"/>
        <rFont val="Verdana"/>
        <family val="2"/>
      </rPr>
      <t>?</t>
    </r>
  </si>
  <si>
    <t>Presupuesto</t>
  </si>
  <si>
    <t xml:space="preserve"> Considerar sólo aquellas realizadas en los últimos 5 años</t>
  </si>
  <si>
    <t>Nombre de la Evaluación</t>
  </si>
  <si>
    <t>Ambito de acción del programa</t>
  </si>
  <si>
    <t>Antecedentes del programa</t>
  </si>
  <si>
    <t>Diagnóstico del problema</t>
  </si>
  <si>
    <t>Evaluaciones anteriores</t>
  </si>
  <si>
    <t xml:space="preserve">Estimación Población Objetivo  </t>
  </si>
  <si>
    <t>Definición de objetivos y población del programa</t>
  </si>
  <si>
    <t xml:space="preserve">Propósito del Programa: ¿Cuál es el cambio que el programa espera obtener sobre los beneficiarios? </t>
  </si>
  <si>
    <t>Focalización de la población objetivo</t>
  </si>
  <si>
    <t xml:space="preserve">Edad Inicial </t>
  </si>
  <si>
    <t xml:space="preserve">Edad Final </t>
  </si>
  <si>
    <t>Edad Inicial 2</t>
  </si>
  <si>
    <t>Edad Final 2</t>
  </si>
  <si>
    <r>
      <rPr>
        <b/>
        <sz val="10"/>
        <color indexed="9"/>
        <rFont val="Verdana"/>
        <family val="2"/>
      </rPr>
      <t>Ciclo de vida</t>
    </r>
    <r>
      <rPr>
        <sz val="10"/>
        <color indexed="9"/>
        <rFont val="Verdana"/>
        <family val="2"/>
      </rPr>
      <t xml:space="preserve"> de la población objetivo</t>
    </r>
  </si>
  <si>
    <t xml:space="preserve">Ascendencia o pertencia a un pueblo originario </t>
  </si>
  <si>
    <t>Meta de beneficiarios</t>
  </si>
  <si>
    <t>Número de beneficiarios efectivos</t>
  </si>
  <si>
    <t>Priorización de la población objetivo y beneficiarios efectivos</t>
  </si>
  <si>
    <t>Unidad de medida de la producción</t>
  </si>
  <si>
    <t>si</t>
  </si>
  <si>
    <t>Articulaciones del programa</t>
  </si>
  <si>
    <t>Estrategia de intervención</t>
  </si>
  <si>
    <t>Describa la forma de fiscalizar y como se regula.</t>
  </si>
  <si>
    <t>Nombre de la Insitución</t>
  </si>
  <si>
    <t>¿Cuántas? (máximo 3)</t>
  </si>
  <si>
    <r>
      <t xml:space="preserve">¿Es el programa es </t>
    </r>
    <r>
      <rPr>
        <b/>
        <sz val="10"/>
        <color indexed="9"/>
        <rFont val="Verdana"/>
        <family val="2"/>
      </rPr>
      <t>ejecutado por 3eros</t>
    </r>
    <r>
      <rPr>
        <sz val="10"/>
        <color indexed="9"/>
        <rFont val="Verdana"/>
        <family val="2"/>
      </rPr>
      <t>?</t>
    </r>
  </si>
  <si>
    <t>Describa el rol de la institución y los mecanismos para seleccionarla</t>
  </si>
  <si>
    <t>¿Cuántas? (Máximo 5)</t>
  </si>
  <si>
    <t>¿Quién mide?</t>
  </si>
  <si>
    <t>Incorporación de enfoque</t>
  </si>
  <si>
    <t xml:space="preserve">Meta </t>
  </si>
  <si>
    <t>Efectivo</t>
  </si>
  <si>
    <t xml:space="preserve">Efectivo </t>
  </si>
  <si>
    <t xml:space="preserve"> Umbrales 2012</t>
  </si>
  <si>
    <t>Insuficiencia</t>
  </si>
  <si>
    <t>¿Cuántos? (Máximo 5)</t>
  </si>
  <si>
    <t xml:space="preserve">Dimensiòn </t>
  </si>
  <si>
    <t>Ejecución Presupuestaria 2011 por Región</t>
  </si>
  <si>
    <t>¿Cuál es el tipo de convenio que regula el traspaso de los recursos?</t>
  </si>
  <si>
    <t>Número de funcionarios directos que trabajan en el programa</t>
  </si>
  <si>
    <t>Justificación de la Evaluación</t>
  </si>
  <si>
    <t>Descripción Web</t>
  </si>
  <si>
    <t>Otros Comentarios</t>
  </si>
  <si>
    <t>Nota Pilar I</t>
  </si>
  <si>
    <t>Nota Pilar II</t>
  </si>
  <si>
    <t>Nota Pilar IV</t>
  </si>
  <si>
    <t>Comentarios a Evaluación del Pilar IV</t>
  </si>
  <si>
    <t>¿Cuántos? (Máximo 6)</t>
  </si>
  <si>
    <t>Nota Pilar IIIa</t>
  </si>
  <si>
    <t>Nota Pilar IIIb</t>
  </si>
  <si>
    <t>¿Existe algún indicador que permita medir la satisfacción de los usuarios?</t>
  </si>
  <si>
    <t>¿Cuántos? (Máximo 2)</t>
  </si>
  <si>
    <t>Nivel Central</t>
  </si>
  <si>
    <t>Describa los criterios de egreso de los beneficiarios del programa</t>
  </si>
  <si>
    <t>Tiene criterios de egreso de los beneficiarios?</t>
  </si>
  <si>
    <t>Identifique tipo y N° de la normativa</t>
  </si>
  <si>
    <t>Detalle que parte del diseño del programa se encuentra establecido en alguna normativa legal</t>
  </si>
  <si>
    <t xml:space="preserve">Caracterice y cuantifique la población potencial (aquella que se ve afectada por el problema). Señale las fuentes de información de los datos entregados. </t>
  </si>
  <si>
    <t>Explique la metodología que utilizó para cuantificar la población objetivo del programa</t>
  </si>
  <si>
    <t>Prestaciones de Salud</t>
  </si>
  <si>
    <t>Fomento Productivo y/o Capital Semilla</t>
  </si>
  <si>
    <t>Insumos Médicos</t>
  </si>
  <si>
    <t>Grupo Pilar IV</t>
  </si>
  <si>
    <t>Existen indicadores para medir la Eficiencia Administrativa</t>
  </si>
  <si>
    <t>Ponderador Indicador</t>
  </si>
  <si>
    <t>Subsecretaría de Transportes</t>
  </si>
  <si>
    <t>Subsecretaría de Telecomunicaciones</t>
  </si>
  <si>
    <t>Servicio Agrícola y Ganadero</t>
  </si>
  <si>
    <t xml:space="preserve">Subsecretaría de Educación: Unidad de Curriculum y Evaluación </t>
  </si>
  <si>
    <t>Subsecretaría de Educación: Unidad de Suvenciones</t>
  </si>
  <si>
    <t>Servicios de Vivienda y Urbanismo</t>
  </si>
  <si>
    <t>Subsecretaría de Vivienda y Urbanismo</t>
  </si>
  <si>
    <t>Gendarmería de Chile</t>
  </si>
  <si>
    <t>Subsecretaría Evaluación Social</t>
  </si>
  <si>
    <t>Subsecretaría de Prevención del Delito</t>
  </si>
  <si>
    <t>Subsecretaría de Salud Pública</t>
  </si>
  <si>
    <t>Sistema Nacional de Servicios de Salud: Atención Primaria Municipal</t>
  </si>
  <si>
    <t>Sistema Nacional de Servicios de Salud: Atención Hospitalaria</t>
  </si>
  <si>
    <t>Servicio Nacional para la Prevención y Rehabilitación del Consumo de Drogas y Alcohol</t>
  </si>
  <si>
    <t>Interior y Seguridad Pública</t>
  </si>
  <si>
    <t xml:space="preserve">Subsecretaría de Redes </t>
  </si>
  <si>
    <t>Vivienda y Urbanismo</t>
  </si>
  <si>
    <r>
      <t xml:space="preserve">Exámenes </t>
    </r>
    <r>
      <rPr>
        <sz val="10"/>
        <rFont val="Arial"/>
        <family val="2"/>
      </rPr>
      <t>M</t>
    </r>
    <r>
      <rPr>
        <sz val="10"/>
        <color indexed="8"/>
        <rFont val="Arial"/>
        <family val="2"/>
      </rPr>
      <t>édicos</t>
    </r>
  </si>
  <si>
    <r>
      <t xml:space="preserve">Atención </t>
    </r>
    <r>
      <rPr>
        <sz val="10"/>
        <rFont val="Arial"/>
        <family val="2"/>
      </rPr>
      <t>M</t>
    </r>
    <r>
      <rPr>
        <sz val="10"/>
        <color indexed="8"/>
        <rFont val="Arial"/>
        <family val="2"/>
      </rPr>
      <t>édica</t>
    </r>
  </si>
  <si>
    <t>Subvención al Establecimiento</t>
  </si>
  <si>
    <t>Servicio Educativo</t>
  </si>
  <si>
    <t xml:space="preserve">Educación Parvularia </t>
  </si>
  <si>
    <t xml:space="preserve">Beca de Arancel               </t>
  </si>
  <si>
    <t>Servicio de Alimentación</t>
  </si>
  <si>
    <t>Servicio Residencial</t>
  </si>
  <si>
    <t>Servicio de Telecomunicaciones</t>
  </si>
  <si>
    <t>Servicios Básicos (agua, gas y luz)</t>
  </si>
  <si>
    <t>Servicio de Transporte</t>
  </si>
  <si>
    <t>Seguridad Pública</t>
  </si>
  <si>
    <t>Financiamiento de Proyectos</t>
  </si>
  <si>
    <t>Asesoría Judicial y Legal</t>
  </si>
  <si>
    <t>Asesoría en Fomento Productivo</t>
  </si>
  <si>
    <t>Asesoría en Proyectos de Inversión</t>
  </si>
  <si>
    <t>Asesorías Técnicas</t>
  </si>
  <si>
    <t>Materiales y Campañas de Difusión</t>
  </si>
  <si>
    <t>Intermediación Laboral</t>
  </si>
  <si>
    <t>Presupuesto Ejecutado  2012 M$</t>
  </si>
  <si>
    <t>Presupuesto Ley 2013M$</t>
  </si>
  <si>
    <t>Apresto Laboral</t>
  </si>
  <si>
    <t>Cursos, Charlas y Talleres</t>
  </si>
  <si>
    <t>Capacitación Técnico Profesional</t>
  </si>
  <si>
    <t xml:space="preserve"> Umbrales 2013</t>
  </si>
  <si>
    <t>Grupo 2: Transferencias monetarias directas al beneficiario</t>
  </si>
  <si>
    <t>Grupo 3: transferencia recursos a terceros</t>
  </si>
  <si>
    <t xml:space="preserve">Grupo 4: mantención de centros </t>
  </si>
  <si>
    <t>Grupo 1: actividades de capacitación sin centros físicos de atención</t>
  </si>
  <si>
    <t>INPUT H1</t>
  </si>
  <si>
    <t xml:space="preserve">Eficiencia </t>
  </si>
  <si>
    <t>Trimestral</t>
  </si>
  <si>
    <t>numérico</t>
  </si>
  <si>
    <t>porcentual</t>
  </si>
  <si>
    <t>Anual</t>
  </si>
  <si>
    <t>Presupuesto Ley 2013 ($miles)</t>
  </si>
  <si>
    <t>Presupuesto Vigente al 4to trimestre año 2012 ($miles)</t>
  </si>
  <si>
    <t>Ejecución Presupuestaria al 4to trimestre año 2012 ($miles)</t>
  </si>
  <si>
    <t>Recursos Humanos 2012</t>
  </si>
  <si>
    <t>Imponente AFP</t>
  </si>
  <si>
    <t xml:space="preserve">Pensionados Pensiones Pilar Solidario </t>
  </si>
  <si>
    <t>Pensionados AFP</t>
  </si>
  <si>
    <t>Imponente ex Caja de Previsión / IPS</t>
  </si>
  <si>
    <t>Pensionado ex Caja de Previsión / IPS</t>
  </si>
  <si>
    <t xml:space="preserve">Microempresario / Trabajador Independiente </t>
  </si>
  <si>
    <t xml:space="preserve">Cesante / Inactivo </t>
  </si>
  <si>
    <t>Trabajador Dependiente</t>
  </si>
  <si>
    <t>Marcar si es permanente</t>
  </si>
  <si>
    <t>Completar Requisito y Certificación si corresponde</t>
  </si>
  <si>
    <t>Completar requisitos y certificación si corresponde</t>
  </si>
  <si>
    <t>Describa la forma de calculó de Gasto Social y especifiqueque que se costeo con estos recursos.</t>
  </si>
  <si>
    <t xml:space="preserve">Describa la forma en que se calculó el Gasto Administrativo Directo y especifique que se costeo con estos recursos. </t>
  </si>
  <si>
    <t xml:space="preserve">Describa que se debería considerar cómo Gasto Administrativo Indirecto. </t>
  </si>
  <si>
    <t>Completar si corresponde</t>
  </si>
  <si>
    <t>Subsecretaría Servicios Sociales</t>
  </si>
  <si>
    <t xml:space="preserve"> </t>
  </si>
  <si>
    <t>II. DIAGNOSTICO</t>
  </si>
  <si>
    <t>Las instituciones educativas formales y no formales, reconocidas como escuelas artísticas o que incorporan el arte como eje de su proyecto educativo, cuentan con escaso financiamiento para llevar a cabo su tarea.</t>
  </si>
  <si>
    <t>Contribuir al fomento del arte en la educación formal y no formal, en sus diferentes lenguajes (o dominios) como herramienta en el proceso de desarrollo y de enseñanza - aprendizaje de niños, niñas y jóvenes.</t>
  </si>
  <si>
    <t xml:space="preserve">Establecimientos escolares e instituciones educacionales y culturales, del sistema formal y no formal, que forman alumnos/as a través del fomento del arte y la cultura. </t>
  </si>
  <si>
    <t>Población objetivo cuantificada  a partir de las siguientes variables: vulnerabilidad (Instituciones que atiendan a población vulnerable al menos en un 30%), Fomento del arte en la enseñanza formal (Programas artísticos sistemáticos desarrollados en la educación Básica, Media con o sin Formación Artística diferenciada), y Fomento del arte en la enseñanza no formal (Programas artísticos sistemáticos desarrollados en instituciones educativas que atienden a población en edad escolar).</t>
  </si>
  <si>
    <t>- Aporte al desarrollo artístico de la comunidad escolar y local, contemplando como requisitos la existencia de acciones     tendientes a potenciar la producción, difusión y consumo artístico local.
- Estrategias que sustenten la continuidad del proyecto en el tiempo.
Todo esto, se certifica en el proceso de postulación, a partir de los antecedentes curriculares presentados.</t>
  </si>
  <si>
    <t xml:space="preserve">Concurso público, que tiene como criterios, entre otros, el aporte metodológico al mejoramiento de los procesos de enseñanza aprendizaje; que la iniciativa sea coherente con el proyecto artístico cultural y educativo de la entidad postulante; su coherencia entre objetivos y actividades. </t>
  </si>
  <si>
    <t>Porcentaje de usuarios encuestados que  evalúan como muy buena y buena la atención global prestada por el servicio en las oficinas de atención a público (presencial o virtual).</t>
  </si>
  <si>
    <t>(N° de usuarios encuestados en el año t que evalúan como “Muy Satisfactoria” y “Satisfactoria” la atención global prestada por el servicio en las oficinas de atención de público /Total de usuarios encuestados)*100=</t>
  </si>
  <si>
    <t>SIAC, CNCA</t>
  </si>
  <si>
    <t xml:space="preserve">Instituciones educativas del sistema formal y no formal que desarrollen proyectos artísticos sistemáticos que fomenten el arte y la cultura. Por ende el universo son las Instituciones que albergan a niños, niñas y jóvenes en edad escolar; estimadas aproximadamente en 12.000.
A partir del año 2012, se amplió el público potencial de este programa a  escuelas, liceos e instituciones educativas que desarrollen proyectos artísticos sistemáticos y que fomenten el arte y la cultura en la formación de niños, niñas y jóvenes. Esto a través de la educación artística especializada, a través del currículum general o a través de la educación no formal. Esto se amplía, ya que se considera que el arte debiera ser una herramienta relevante al momento de formar educandos integrales, informados, sensibles y con capacidad creativa. La ampliación de este fondo tiene por objetivo aumentar la cobertura y el impacto que tiene el arte en la educación de los niños, niñas y jóvenes, considerando que hoy no existe una subvención o financiamiento estatal que potencie en las escuelas el desarrollo del arte como herramienta de desarrollo integral de niños, niñas y jóvenes. </t>
  </si>
  <si>
    <t>Potenciar el fomento del arte en la educación a través del financiamiento de proyectos artísticos culturales en establecimientos de educación formal y no formal.</t>
  </si>
  <si>
    <t>Departamento de ciudadanía y cultura</t>
  </si>
  <si>
    <t>Asistencia Técnica</t>
  </si>
  <si>
    <t xml:space="preserve">Fondo concursable que busca potenciar el fomento del arte en la educación a través del financiamiento de proyectos artísticos culturales en establecimientos de educación formal y no formal. El fondo tiene tres categorías de postulación, una destinada a escuelas y liceos artísticos reconocidos por Mineduc, otra orientada a escuelas y liceos que dentro de sus proyectos educativos incorporan el arte y la cultura como herramientas didácticas – pedagógicas y la tercera orientada a centros culturales, corporaciones, conservatorios, entre otros, con y sin reconocimiento de “Escuela Artística” por Mineduc.
</t>
  </si>
  <si>
    <t xml:space="preserve">Porcentual </t>
  </si>
  <si>
    <t>Tasa de variacion anual de proyectos financiados por el Fondo de Fomento del Arte en la Educación respecto al año base (2010)</t>
  </si>
  <si>
    <t>Tasa de variación  anual de proyectos educativos financiados por el Fondo de Fomento del Arte en la Educación , respecto al año base (2010)</t>
  </si>
  <si>
    <t xml:space="preserve">Costo promedio anual por proyecto financiado </t>
  </si>
  <si>
    <t>(Gasto total en financiamiento de proyectos año t / Total de
proyectos financiados en año
t)</t>
  </si>
  <si>
    <t>Efectivo (M$)</t>
  </si>
  <si>
    <t xml:space="preserve">Meta (M$) </t>
  </si>
  <si>
    <t>Meta (M$)</t>
  </si>
  <si>
    <t>Insuficiencia (M$)</t>
  </si>
  <si>
    <t>((recursos asignados por el Fondo en año t/recursos asignados por el Fondo en año 2010)-1)*100</t>
  </si>
  <si>
    <t xml:space="preserve">Meta  </t>
  </si>
  <si>
    <t xml:space="preserve">Insuficiencia </t>
  </si>
  <si>
    <t>Meta</t>
  </si>
  <si>
    <t>Porcentaje de demanda insatisfecha año t</t>
  </si>
  <si>
    <t>Sistema de Información para la Gestión CNCA</t>
  </si>
  <si>
    <t>Porcentaje de demanda satisfecha año t</t>
  </si>
  <si>
    <t>Porcentaje de reclamos de la ciudadanía respecto del total de atenciones ciudadanas realizadas en el marco del concurso de Fondo en año t</t>
  </si>
  <si>
    <t>Porcentaje de reclamos de la ciudadanía respecto del total de atenciones ciudadanas realizadas en el marco del concurso del Fondo en año t</t>
  </si>
  <si>
    <t xml:space="preserve">Descendente </t>
  </si>
  <si>
    <t>(N° de reclamos recibidos por el Fondo en año t / Total de atenciones ciudadanas del Fondo en año t) * 100=</t>
  </si>
  <si>
    <t>Porcentaje de actividades de coordinación y capacitaciónrealizadas en el marco del Fondo en año t</t>
  </si>
  <si>
    <t xml:space="preserve">(N° de actividades de coordinación y capacitación realizadas / total de actividades programadas) * 100= </t>
  </si>
  <si>
    <t>Porcentaje de actividades de coordinación y capacitación realizadas en el marco del Fondo en año t</t>
  </si>
  <si>
    <t>((N° de proyectos financiados  del Fondo en año t/N° de proyectos financiados por el Fondo en año 2010)-1)*100</t>
  </si>
  <si>
    <t>(N° de proyectos financiados por el Fondo en año t/ Total de proyectos admisibles del Fondo en año t) * 100=</t>
  </si>
  <si>
    <t>Tasa de variacion anual de recursos asignados para proyectos educativos del Fondo, respecto al año base (2010)</t>
  </si>
  <si>
    <t>Falta financiamiento focalizado en educación artística: la Subvención  que financia desde la educación parvularia (1,6335 USE, Unidad de Subvención Educacional), hasta media (2,9414 USE), no contempla la formación artística diferenciada, pese a estar establecida en la Ley General Educación (LGE) como una tercera modalidad de formación para 3° y 4° medio (Art. 20). Lo mismo en educación artística no formal, pese a ser reconocida por la LGE como alternativa de formación. La ley SEP (Subvención Escolar Preferencial) entrega recursos por alumnos vulnerables hasta 8° básico, con  foco en lenguaje, matemáticas y ciencias, y no a otras áreas del currículum como artes. 
- Mayor costo potencial de la educación artística: Estudio Optimiza -CNCA 2009 el valor de una subvención para educación artística en E. Básica estaría entre 1,52805 (USE) y 2,66605 (USE), y en E. Media variaría entre 3,10563 (USE) y 6,2007 (USE).
- Bajo porcentaje de escuelas artísticas: Hay 35 escuelas artísticas reconocidas por Mineduc, esto es el 0,5% del total de establecimientos del país (CNCA 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</si>
</sst>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00\ &quot;€&quot;_-;\-* #,##0.00\ &quot;€&quot;_-;_-* &quot;-&quot;??\ &quot;€&quot;_-;_-@_-"/>
    <numFmt numFmtId="165" formatCode="_-* #,##0.00\ _€_-;\-* #,##0.00\ _€_-;_-* &quot;-&quot;??\ _€_-;_-@_-"/>
    <numFmt numFmtId="166" formatCode="_-* #,##0_-;\-* #,##0_-;_-* &quot;-&quot;??_-;_-@_-"/>
    <numFmt numFmtId="167" formatCode="#,##0.0"/>
    <numFmt numFmtId="168" formatCode="&quot;$&quot;\ #,##0"/>
    <numFmt numFmtId="169" formatCode="_-[$$-340A]\ * #,##0.00_-;\-[$$-340A]\ * #,##0.00_-;_-[$$-340A]\ * &quot;-&quot;??_-;_-@_-"/>
  </numFmts>
  <fonts count="66" x14ac:knownFonts="1">
    <font>
      <sz val="11"/>
      <color theme="1"/>
      <name val="Calibri"/>
      <family val="2"/>
      <scheme val="minor"/>
    </font>
    <font>
      <sz val="11"/>
      <color theme="1"/>
      <name val="Verdana"/>
      <family val="2"/>
    </font>
    <font>
      <b/>
      <sz val="10"/>
      <name val="Verdana"/>
      <family val="2"/>
    </font>
    <font>
      <sz val="10"/>
      <name val="Verdana"/>
      <family val="2"/>
    </font>
    <font>
      <sz val="10"/>
      <color indexed="9"/>
      <name val="Verdana"/>
      <family val="2"/>
    </font>
    <font>
      <sz val="11"/>
      <color theme="1"/>
      <name val="Calibri"/>
      <family val="2"/>
      <scheme val="minor"/>
    </font>
    <font>
      <b/>
      <sz val="11"/>
      <color theme="1"/>
      <name val="Calibri"/>
      <family val="2"/>
      <scheme val="minor"/>
    </font>
    <font>
      <sz val="10"/>
      <color theme="1"/>
      <name val="Verdana"/>
      <family val="2"/>
    </font>
    <font>
      <sz val="10"/>
      <color theme="0"/>
      <name val="Verdana"/>
      <family val="2"/>
    </font>
    <font>
      <b/>
      <sz val="10"/>
      <color theme="0"/>
      <name val="Verdana"/>
      <family val="2"/>
    </font>
    <font>
      <b/>
      <sz val="10"/>
      <color rgb="FF000000"/>
      <name val="Verdana"/>
      <family val="2"/>
    </font>
    <font>
      <b/>
      <sz val="10"/>
      <color theme="1"/>
      <name val="Verdana"/>
      <family val="2"/>
    </font>
    <font>
      <sz val="10"/>
      <color rgb="FF000000"/>
      <name val="Verdana"/>
      <family val="2"/>
    </font>
    <font>
      <sz val="10"/>
      <color theme="0"/>
      <name val="Calibri"/>
      <family val="2"/>
      <scheme val="minor"/>
    </font>
    <font>
      <b/>
      <sz val="11"/>
      <color theme="0"/>
      <name val="Calibri"/>
      <family val="2"/>
      <scheme val="minor"/>
    </font>
    <font>
      <sz val="11"/>
      <color theme="0"/>
      <name val="Calibri"/>
      <family val="2"/>
      <scheme val="minor"/>
    </font>
    <font>
      <b/>
      <i/>
      <sz val="11"/>
      <color theme="1"/>
      <name val="Calibri"/>
      <family val="2"/>
      <scheme val="minor"/>
    </font>
    <font>
      <sz val="10"/>
      <name val="Calibri"/>
      <family val="2"/>
      <scheme val="minor"/>
    </font>
    <font>
      <b/>
      <i/>
      <sz val="10"/>
      <color theme="1"/>
      <name val="Verdana"/>
      <family val="2"/>
    </font>
    <font>
      <i/>
      <sz val="11"/>
      <color theme="1"/>
      <name val="Calibri"/>
      <family val="2"/>
      <scheme val="minor"/>
    </font>
    <font>
      <i/>
      <sz val="9"/>
      <color theme="1"/>
      <name val="Verdana"/>
      <family val="2"/>
    </font>
    <font>
      <b/>
      <i/>
      <sz val="14"/>
      <color theme="1"/>
      <name val="Verdana"/>
      <family val="2"/>
    </font>
    <font>
      <sz val="9"/>
      <color theme="1"/>
      <name val="Verdana"/>
      <family val="2"/>
    </font>
    <font>
      <sz val="10"/>
      <color rgb="FFFFFFFF"/>
      <name val="Verdana"/>
      <family val="2"/>
    </font>
    <font>
      <b/>
      <sz val="10"/>
      <color indexed="9"/>
      <name val="Verdana"/>
      <family val="2"/>
    </font>
    <font>
      <sz val="11"/>
      <name val="Calibri"/>
      <family val="2"/>
      <scheme val="minor"/>
    </font>
    <font>
      <sz val="9"/>
      <name val="Verdana"/>
      <family val="2"/>
    </font>
    <font>
      <sz val="9"/>
      <color theme="0"/>
      <name val="Verdana"/>
      <family val="2"/>
    </font>
    <font>
      <sz val="8"/>
      <color rgb="FFFF0000"/>
      <name val="Calibri"/>
      <family val="2"/>
      <scheme val="minor"/>
    </font>
    <font>
      <b/>
      <sz val="8"/>
      <color theme="0"/>
      <name val="Verdana"/>
      <family val="2"/>
    </font>
    <font>
      <b/>
      <i/>
      <sz val="12"/>
      <color theme="1"/>
      <name val="Verdana"/>
      <family val="2"/>
    </font>
    <font>
      <b/>
      <i/>
      <sz val="20"/>
      <color theme="1"/>
      <name val="Verdana"/>
      <family val="2"/>
    </font>
    <font>
      <sz val="8"/>
      <name val="Verdana"/>
      <family val="2"/>
    </font>
    <font>
      <b/>
      <sz val="11"/>
      <color indexed="9"/>
      <name val="Verdana"/>
      <family val="2"/>
    </font>
    <font>
      <b/>
      <sz val="11"/>
      <name val="Calibri"/>
      <family val="2"/>
      <scheme val="minor"/>
    </font>
    <font>
      <b/>
      <i/>
      <sz val="22"/>
      <color theme="1"/>
      <name val="Verdana"/>
      <family val="2"/>
    </font>
    <font>
      <b/>
      <i/>
      <sz val="24"/>
      <color theme="1"/>
      <name val="Verdana"/>
      <family val="2"/>
    </font>
    <font>
      <b/>
      <i/>
      <sz val="26"/>
      <color theme="1"/>
      <name val="Verdana"/>
      <family val="2"/>
    </font>
    <font>
      <i/>
      <sz val="10"/>
      <color theme="1"/>
      <name val="Verdana"/>
      <family val="2"/>
    </font>
    <font>
      <sz val="10"/>
      <color rgb="FFFFFFFF"/>
      <name val="Calibri"/>
      <family val="2"/>
      <scheme val="minor"/>
    </font>
    <font>
      <sz val="10"/>
      <color rgb="FF000000"/>
      <name val="Calibri"/>
      <family val="2"/>
      <scheme val="minor"/>
    </font>
    <font>
      <sz val="11"/>
      <color rgb="FFFF0000"/>
      <name val="Calibri"/>
      <family val="2"/>
      <scheme val="minor"/>
    </font>
    <font>
      <i/>
      <sz val="11"/>
      <color rgb="FFFF0000"/>
      <name val="Calibri"/>
      <family val="2"/>
      <scheme val="minor"/>
    </font>
    <font>
      <sz val="10"/>
      <color rgb="FFFF0000"/>
      <name val="Verdana"/>
      <family val="2"/>
    </font>
    <font>
      <b/>
      <sz val="14"/>
      <name val="Verdana"/>
      <family val="2"/>
    </font>
    <font>
      <b/>
      <sz val="16"/>
      <color theme="1"/>
      <name val="Calibri"/>
      <family val="2"/>
      <scheme val="minor"/>
    </font>
    <font>
      <b/>
      <sz val="10"/>
      <color theme="0"/>
      <name val="Calibri"/>
      <family val="2"/>
      <scheme val="minor"/>
    </font>
    <font>
      <sz val="16"/>
      <color rgb="FFFF0000"/>
      <name val="Verdana"/>
      <family val="2"/>
    </font>
    <font>
      <sz val="8"/>
      <color indexed="81"/>
      <name val="Tahoma"/>
      <family val="2"/>
    </font>
    <font>
      <b/>
      <sz val="8"/>
      <color indexed="81"/>
      <name val="Tahoma"/>
      <family val="2"/>
    </font>
    <font>
      <b/>
      <sz val="11"/>
      <color theme="0"/>
      <name val="Trebuchet MS"/>
      <family val="2"/>
    </font>
    <font>
      <sz val="11"/>
      <name val="Trebuchet MS"/>
      <family val="2"/>
    </font>
    <font>
      <i/>
      <sz val="10"/>
      <color theme="0"/>
      <name val="Verdana"/>
      <family val="2"/>
    </font>
    <font>
      <i/>
      <sz val="10"/>
      <name val="Verdana"/>
      <family val="2"/>
    </font>
    <font>
      <sz val="11"/>
      <color rgb="FF000000"/>
      <name val="Calibri"/>
      <family val="2"/>
      <scheme val="minor"/>
    </font>
    <font>
      <sz val="10"/>
      <color indexed="8"/>
      <name val="Arial"/>
      <family val="2"/>
    </font>
    <font>
      <sz val="10"/>
      <name val="Arial"/>
      <family val="2"/>
    </font>
    <font>
      <sz val="10"/>
      <color theme="1" tint="0.34998626667073579"/>
      <name val="Verdana"/>
      <family val="2"/>
    </font>
    <font>
      <sz val="8"/>
      <color theme="1" tint="0.34998626667073579"/>
      <name val="Verdana"/>
      <family val="2"/>
    </font>
    <font>
      <sz val="11"/>
      <color theme="0"/>
      <name val="Trebuchet MS"/>
      <family val="2"/>
    </font>
    <font>
      <sz val="11"/>
      <color theme="0"/>
      <name val="Verdana"/>
      <family val="2"/>
    </font>
    <font>
      <sz val="10"/>
      <color indexed="8"/>
      <name val="Century Gothic"/>
      <family val="2"/>
    </font>
    <font>
      <sz val="11"/>
      <color indexed="8"/>
      <name val="Century Gothic"/>
      <family val="2"/>
    </font>
    <font>
      <sz val="10"/>
      <color theme="1"/>
      <name val="Century Gothic"/>
      <family val="2"/>
    </font>
    <font>
      <sz val="11"/>
      <color rgb="FF00B050"/>
      <name val="Calibri"/>
      <family val="2"/>
      <scheme val="minor"/>
    </font>
    <font>
      <sz val="8"/>
      <color rgb="FF000000"/>
      <name val="Tahoma"/>
      <family val="2"/>
    </font>
  </fonts>
  <fills count="19">
    <fill>
      <patternFill patternType="none"/>
    </fill>
    <fill>
      <patternFill patternType="gray125"/>
    </fill>
    <fill>
      <patternFill patternType="solid">
        <fgColor indexed="9"/>
        <bgColor indexed="64"/>
      </patternFill>
    </fill>
    <fill>
      <patternFill patternType="solid">
        <fgColor rgb="FF333399"/>
        <bgColor indexed="64"/>
      </patternFill>
    </fill>
    <fill>
      <patternFill patternType="solid">
        <fgColor rgb="FFCCCCFF"/>
        <bgColor indexed="64"/>
      </patternFill>
    </fill>
    <fill>
      <patternFill patternType="solid">
        <fgColor theme="0"/>
        <bgColor indexed="64"/>
      </patternFill>
    </fill>
    <fill>
      <patternFill patternType="solid">
        <fgColor indexed="62"/>
        <bgColor indexed="64"/>
      </patternFill>
    </fill>
    <fill>
      <patternFill patternType="solid">
        <fgColor indexed="3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rgb="FF000000"/>
      </patternFill>
    </fill>
    <fill>
      <patternFill patternType="solid">
        <fgColor theme="9" tint="-0.249977111117893"/>
        <bgColor indexed="64"/>
      </patternFill>
    </fill>
    <fill>
      <patternFill patternType="solid">
        <fgColor rgb="FF7030A0"/>
        <bgColor indexed="64"/>
      </patternFill>
    </fill>
    <fill>
      <patternFill patternType="solid">
        <fgColor rgb="FF333399"/>
        <bgColor theme="4"/>
      </patternFill>
    </fill>
    <fill>
      <patternFill patternType="solid">
        <fgColor rgb="FFCCCCFF"/>
        <bgColor theme="4" tint="0.59999389629810485"/>
      </patternFill>
    </fill>
    <fill>
      <patternFill patternType="solid">
        <fgColor theme="0" tint="-0.499984740745262"/>
        <bgColor indexed="64"/>
      </patternFill>
    </fill>
    <fill>
      <patternFill patternType="solid">
        <fgColor rgb="FFFFFF00"/>
        <bgColor indexed="64"/>
      </patternFill>
    </fill>
  </fills>
  <borders count="64">
    <border>
      <left/>
      <right/>
      <top/>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indexed="9"/>
      </left>
      <right/>
      <top/>
      <bottom/>
      <diagonal/>
    </border>
    <border>
      <left/>
      <right style="thin">
        <color indexed="9"/>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diagonal/>
    </border>
    <border>
      <left/>
      <right/>
      <top/>
      <bottom style="dotted">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theme="0"/>
      </left>
      <right style="thin">
        <color theme="0"/>
      </right>
      <top/>
      <bottom style="thin">
        <color theme="0"/>
      </bottom>
      <diagonal/>
    </border>
    <border>
      <left style="medium">
        <color rgb="FFFF0000"/>
      </left>
      <right/>
      <top/>
      <bottom/>
      <diagonal/>
    </border>
    <border>
      <left/>
      <right style="medium">
        <color rgb="FFFF0000"/>
      </right>
      <top/>
      <bottom/>
      <diagonal/>
    </border>
    <border>
      <left/>
      <right/>
      <top style="thin">
        <color theme="0"/>
      </top>
      <bottom style="medium">
        <color rgb="FFFF0000"/>
      </bottom>
      <diagonal/>
    </border>
    <border>
      <left/>
      <right style="medium">
        <color rgb="FFFF0000"/>
      </right>
      <top style="thin">
        <color theme="0"/>
      </top>
      <bottom style="medium">
        <color rgb="FFFF0000"/>
      </bottom>
      <diagonal/>
    </border>
    <border>
      <left/>
      <right/>
      <top/>
      <bottom style="dotted">
        <color indexed="64"/>
      </bottom>
      <diagonal/>
    </border>
    <border>
      <left style="thin">
        <color theme="0"/>
      </left>
      <right style="thin">
        <color theme="0"/>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theme="0"/>
      </left>
      <right style="medium">
        <color theme="0"/>
      </right>
      <top style="medium">
        <color theme="0"/>
      </top>
      <bottom style="medium">
        <color theme="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dotted">
        <color indexed="64"/>
      </bottom>
      <diagonal/>
    </border>
    <border>
      <left style="thin">
        <color theme="0"/>
      </left>
      <right/>
      <top style="thin">
        <color theme="0"/>
      </top>
      <bottom style="dotted">
        <color indexed="64"/>
      </bottom>
      <diagonal/>
    </border>
    <border>
      <left/>
      <right/>
      <top style="thin">
        <color theme="0"/>
      </top>
      <bottom style="dotted">
        <color indexed="64"/>
      </bottom>
      <diagonal/>
    </border>
    <border>
      <left/>
      <right style="thin">
        <color theme="0"/>
      </right>
      <top style="thin">
        <color theme="0"/>
      </top>
      <bottom style="dotted">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right style="thin">
        <color theme="0"/>
      </right>
      <top/>
      <bottom/>
      <diagonal/>
    </border>
  </borders>
  <cellStyleXfs count="41">
    <xf numFmtId="0" fontId="0" fillId="0" borderId="0"/>
    <xf numFmtId="43" fontId="5" fillId="0" borderId="0" applyFont="0" applyFill="0" applyBorder="0" applyAlignment="0" applyProtection="0"/>
    <xf numFmtId="0" fontId="55" fillId="0" borderId="0"/>
    <xf numFmtId="164" fontId="5" fillId="0" borderId="0" applyFont="0" applyFill="0" applyBorder="0" applyAlignment="0" applyProtection="0"/>
    <xf numFmtId="43" fontId="5" fillId="0" borderId="0" applyFont="0" applyFill="0" applyBorder="0" applyAlignment="0" applyProtection="0"/>
    <xf numFmtId="169" fontId="56" fillId="0" borderId="0" applyFont="0" applyFill="0" applyBorder="0" applyAlignment="0" applyProtection="0"/>
    <xf numFmtId="43" fontId="61" fillId="0" borderId="0" applyFont="0" applyFill="0" applyBorder="0" applyAlignment="0" applyProtection="0"/>
    <xf numFmtId="43" fontId="56" fillId="0" borderId="0" applyFont="0" applyFill="0" applyBorder="0" applyAlignment="0" applyProtection="0"/>
    <xf numFmtId="43" fontId="62" fillId="0" borderId="0" applyFont="0" applyFill="0" applyBorder="0" applyAlignment="0" applyProtection="0"/>
    <xf numFmtId="43" fontId="6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61" fillId="0" borderId="0" applyFont="0" applyFill="0" applyBorder="0" applyAlignment="0" applyProtection="0"/>
    <xf numFmtId="43" fontId="5" fillId="0" borderId="0" applyFont="0" applyFill="0" applyBorder="0" applyAlignment="0" applyProtection="0"/>
    <xf numFmtId="43" fontId="61" fillId="0" borderId="0" applyFont="0" applyFill="0" applyBorder="0" applyAlignment="0" applyProtection="0"/>
    <xf numFmtId="0" fontId="5" fillId="0" borderId="0"/>
    <xf numFmtId="169" fontId="63" fillId="0" borderId="0"/>
    <xf numFmtId="169" fontId="56" fillId="0" borderId="0"/>
    <xf numFmtId="169" fontId="5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6" fillId="0" borderId="0"/>
    <xf numFmtId="169" fontId="56" fillId="0" borderId="0"/>
    <xf numFmtId="169" fontId="63" fillId="0" borderId="0"/>
    <xf numFmtId="169" fontId="5" fillId="0" borderId="0"/>
    <xf numFmtId="169" fontId="5" fillId="0" borderId="0"/>
    <xf numFmtId="169" fontId="63" fillId="0" borderId="0"/>
    <xf numFmtId="9" fontId="56" fillId="0" borderId="0" applyFont="0" applyFill="0" applyBorder="0" applyAlignment="0" applyProtection="0"/>
    <xf numFmtId="9" fontId="56"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 fillId="0" borderId="0" applyFont="0" applyFill="0" applyBorder="0" applyAlignment="0" applyProtection="0"/>
  </cellStyleXfs>
  <cellXfs count="575">
    <xf numFmtId="0" fontId="0" fillId="0" borderId="0" xfId="0"/>
    <xf numFmtId="0" fontId="1" fillId="0" borderId="1" xfId="0" applyFont="1" applyBorder="1" applyProtection="1"/>
    <xf numFmtId="0" fontId="0" fillId="0" borderId="0" xfId="0" applyProtection="1"/>
    <xf numFmtId="0" fontId="19" fillId="0" borderId="13" xfId="0" applyFont="1" applyBorder="1" applyAlignment="1" applyProtection="1">
      <alignment horizontal="center" vertical="center"/>
    </xf>
    <xf numFmtId="0" fontId="19" fillId="0" borderId="14" xfId="0" applyFont="1" applyBorder="1" applyAlignment="1" applyProtection="1">
      <alignment horizontal="center" vertical="center"/>
    </xf>
    <xf numFmtId="0" fontId="19" fillId="0" borderId="15" xfId="0" applyFont="1" applyBorder="1" applyAlignment="1" applyProtection="1">
      <alignment horizontal="center" vertical="center"/>
    </xf>
    <xf numFmtId="0" fontId="0" fillId="0" borderId="12" xfId="0" applyBorder="1" applyProtection="1"/>
    <xf numFmtId="0" fontId="0" fillId="0" borderId="0" xfId="0" applyBorder="1" applyProtection="1"/>
    <xf numFmtId="0" fontId="0" fillId="0" borderId="0" xfId="0" applyAlignment="1" applyProtection="1">
      <alignment horizontal="left"/>
    </xf>
    <xf numFmtId="0" fontId="0" fillId="0" borderId="0" xfId="0" applyFill="1" applyProtection="1"/>
    <xf numFmtId="0" fontId="1" fillId="0" borderId="0" xfId="0" applyFont="1" applyProtection="1"/>
    <xf numFmtId="0" fontId="1" fillId="0" borderId="0" xfId="0" applyFont="1" applyFill="1" applyProtection="1"/>
    <xf numFmtId="0" fontId="0" fillId="0" borderId="12" xfId="0" applyFill="1" applyBorder="1" applyProtection="1"/>
    <xf numFmtId="0" fontId="7" fillId="0" borderId="0" xfId="0" applyFont="1" applyProtection="1"/>
    <xf numFmtId="0" fontId="2"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2" fillId="2" borderId="3" xfId="0" applyFont="1" applyFill="1" applyBorder="1" applyAlignment="1" applyProtection="1">
      <alignment vertical="center"/>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7" xfId="0" applyFont="1" applyFill="1" applyBorder="1" applyAlignment="1" applyProtection="1">
      <alignment vertical="center"/>
    </xf>
    <xf numFmtId="0" fontId="7" fillId="0" borderId="0" xfId="0" applyFont="1" applyBorder="1" applyAlignment="1" applyProtection="1"/>
    <xf numFmtId="0" fontId="3" fillId="2" borderId="3"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2" fontId="21" fillId="0" borderId="1" xfId="0" applyNumberFormat="1" applyFont="1" applyBorder="1" applyAlignment="1" applyProtection="1">
      <alignment horizontal="left" vertical="center"/>
    </xf>
    <xf numFmtId="0" fontId="19" fillId="0" borderId="0" xfId="0" applyFont="1" applyBorder="1" applyProtection="1"/>
    <xf numFmtId="1" fontId="3" fillId="0" borderId="0" xfId="0" applyNumberFormat="1" applyFont="1" applyFill="1" applyBorder="1" applyAlignment="1" applyProtection="1">
      <alignment vertical="center" wrapText="1"/>
    </xf>
    <xf numFmtId="0" fontId="3" fillId="0" borderId="0" xfId="0" applyFont="1" applyFill="1" applyBorder="1" applyAlignment="1" applyProtection="1">
      <alignment vertical="center"/>
    </xf>
    <xf numFmtId="0" fontId="25" fillId="0" borderId="0" xfId="0" applyFont="1" applyFill="1" applyBorder="1" applyProtection="1"/>
    <xf numFmtId="0" fontId="25" fillId="0" borderId="20" xfId="0" applyFont="1" applyFill="1" applyBorder="1" applyProtection="1"/>
    <xf numFmtId="0" fontId="22" fillId="0" borderId="0" xfId="0" applyFont="1" applyProtection="1"/>
    <xf numFmtId="0" fontId="0" fillId="0" borderId="0" xfId="0" applyAlignment="1" applyProtection="1">
      <alignment horizontal="center" vertical="center" wrapText="1"/>
    </xf>
    <xf numFmtId="0" fontId="1" fillId="0" borderId="1" xfId="0" applyFont="1" applyBorder="1" applyAlignment="1" applyProtection="1">
      <alignment horizontal="center" vertical="center"/>
    </xf>
    <xf numFmtId="0" fontId="0" fillId="0" borderId="0" xfId="0" applyAlignment="1" applyProtection="1">
      <alignment horizontal="center" vertical="center"/>
    </xf>
    <xf numFmtId="0" fontId="0" fillId="0" borderId="0" xfId="0" applyFill="1" applyAlignment="1" applyProtection="1">
      <alignment horizontal="center" vertical="center"/>
    </xf>
    <xf numFmtId="0" fontId="0" fillId="0" borderId="0" xfId="0" applyFill="1" applyBorder="1" applyAlignment="1" applyProtection="1">
      <alignment horizontal="center" vertical="center"/>
    </xf>
    <xf numFmtId="0" fontId="24" fillId="0" borderId="0" xfId="0" applyFont="1" applyFill="1" applyBorder="1" applyAlignment="1" applyProtection="1">
      <alignment horizontal="center" vertical="center" wrapText="1"/>
    </xf>
    <xf numFmtId="0" fontId="7" fillId="0" borderId="1" xfId="0" applyFont="1" applyBorder="1" applyProtection="1"/>
    <xf numFmtId="2" fontId="31" fillId="0" borderId="1" xfId="0" applyNumberFormat="1" applyFont="1" applyBorder="1" applyProtection="1"/>
    <xf numFmtId="2" fontId="18" fillId="0" borderId="1" xfId="0" applyNumberFormat="1" applyFont="1" applyBorder="1" applyAlignment="1" applyProtection="1">
      <alignment horizontal="left" vertical="center"/>
    </xf>
    <xf numFmtId="2" fontId="30" fillId="0" borderId="1" xfId="0" applyNumberFormat="1" applyFont="1" applyBorder="1" applyProtection="1"/>
    <xf numFmtId="0" fontId="7" fillId="0" borderId="1" xfId="0" applyFont="1" applyBorder="1" applyAlignment="1" applyProtection="1"/>
    <xf numFmtId="0" fontId="7" fillId="0" borderId="26" xfId="0" applyFont="1" applyBorder="1" applyAlignment="1" applyProtection="1"/>
    <xf numFmtId="0" fontId="7" fillId="0" borderId="12" xfId="0" applyFont="1" applyBorder="1" applyProtection="1"/>
    <xf numFmtId="0" fontId="7" fillId="0" borderId="0" xfId="0" applyFont="1" applyFill="1" applyProtection="1"/>
    <xf numFmtId="0" fontId="7" fillId="0" borderId="0" xfId="0" applyFont="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vertical="center" wrapText="1"/>
    </xf>
    <xf numFmtId="0" fontId="29" fillId="3" borderId="5" xfId="0" applyFont="1" applyFill="1" applyBorder="1" applyAlignment="1" applyProtection="1">
      <alignment horizontal="center" vertical="center" wrapText="1"/>
    </xf>
    <xf numFmtId="0" fontId="7" fillId="0" borderId="0" xfId="0" applyFont="1" applyFill="1" applyBorder="1" applyProtection="1"/>
    <xf numFmtId="0" fontId="12" fillId="11" borderId="5" xfId="0" applyFont="1" applyFill="1" applyBorder="1" applyAlignment="1" applyProtection="1">
      <alignment horizontal="center" vertical="center"/>
    </xf>
    <xf numFmtId="0" fontId="7" fillId="11" borderId="5" xfId="0" applyFont="1" applyFill="1" applyBorder="1" applyAlignment="1" applyProtection="1">
      <alignment horizontal="center" vertical="center"/>
    </xf>
    <xf numFmtId="0" fontId="10" fillId="0" borderId="0" xfId="0" applyFont="1" applyBorder="1" applyAlignment="1" applyProtection="1">
      <alignment vertical="center"/>
    </xf>
    <xf numFmtId="0" fontId="7" fillId="0" borderId="0" xfId="0" applyFont="1" applyBorder="1" applyAlignment="1" applyProtection="1">
      <alignment horizontal="center" vertical="center"/>
    </xf>
    <xf numFmtId="0" fontId="7" fillId="0" borderId="0" xfId="0" applyFont="1" applyBorder="1" applyProtection="1"/>
    <xf numFmtId="0" fontId="11" fillId="0" borderId="0" xfId="0" applyFont="1" applyFill="1" applyBorder="1" applyAlignment="1" applyProtection="1">
      <alignment vertical="center"/>
    </xf>
    <xf numFmtId="166" fontId="7" fillId="0" borderId="0" xfId="1" applyNumberFormat="1" applyFont="1" applyFill="1" applyBorder="1" applyAlignment="1" applyProtection="1">
      <alignment vertical="center"/>
    </xf>
    <xf numFmtId="0" fontId="7" fillId="0" borderId="0" xfId="0" applyFont="1" applyBorder="1" applyAlignment="1" applyProtection="1">
      <alignment horizontal="left" vertical="center"/>
    </xf>
    <xf numFmtId="0" fontId="7" fillId="11" borderId="5" xfId="0" applyNumberFormat="1" applyFont="1" applyFill="1" applyBorder="1" applyAlignment="1" applyProtection="1">
      <alignment horizontal="center"/>
    </xf>
    <xf numFmtId="0" fontId="7" fillId="11" borderId="5" xfId="0" applyFont="1" applyFill="1" applyBorder="1" applyAlignment="1" applyProtection="1">
      <alignment horizontal="center"/>
    </xf>
    <xf numFmtId="0" fontId="7" fillId="11" borderId="5" xfId="0" quotePrefix="1" applyNumberFormat="1" applyFont="1" applyFill="1" applyBorder="1" applyAlignment="1" applyProtection="1">
      <alignment horizontal="center" vertical="center"/>
    </xf>
    <xf numFmtId="0" fontId="7" fillId="11" borderId="5" xfId="0" quotePrefix="1" applyFont="1" applyFill="1" applyBorder="1" applyAlignment="1" applyProtection="1">
      <alignment horizontal="center"/>
    </xf>
    <xf numFmtId="167" fontId="8" fillId="3" borderId="5" xfId="1" applyNumberFormat="1" applyFont="1" applyFill="1" applyBorder="1" applyAlignment="1" applyProtection="1">
      <alignment horizontal="center" vertical="center"/>
    </xf>
    <xf numFmtId="0" fontId="25" fillId="0" borderId="0" xfId="0" applyFont="1" applyFill="1" applyBorder="1" applyAlignment="1" applyProtection="1">
      <alignment horizontal="left"/>
    </xf>
    <xf numFmtId="0" fontId="3" fillId="0" borderId="0" xfId="0" applyFont="1" applyFill="1" applyBorder="1" applyAlignment="1" applyProtection="1">
      <alignment horizontal="left" vertical="center"/>
    </xf>
    <xf numFmtId="0" fontId="25" fillId="0" borderId="20" xfId="0" applyFont="1" applyFill="1" applyBorder="1" applyAlignment="1" applyProtection="1">
      <alignment horizontal="left"/>
    </xf>
    <xf numFmtId="0" fontId="0" fillId="0" borderId="0" xfId="0" applyFill="1" applyBorder="1" applyProtection="1"/>
    <xf numFmtId="1" fontId="6" fillId="0" borderId="0" xfId="0" applyNumberFormat="1" applyFont="1" applyFill="1" applyBorder="1" applyProtection="1"/>
    <xf numFmtId="0" fontId="25" fillId="0" borderId="0" xfId="0" applyFont="1" applyFill="1" applyBorder="1" applyAlignment="1" applyProtection="1"/>
    <xf numFmtId="0" fontId="4" fillId="0" borderId="10"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15" fillId="0" borderId="0" xfId="0" applyFont="1" applyFill="1" applyBorder="1" applyAlignment="1" applyProtection="1"/>
    <xf numFmtId="0" fontId="14" fillId="0" borderId="0" xfId="0" applyFont="1" applyFill="1" applyBorder="1" applyAlignment="1" applyProtection="1">
      <alignment vertical="center"/>
    </xf>
    <xf numFmtId="0" fontId="15" fillId="0" borderId="0" xfId="0" applyFont="1" applyProtection="1"/>
    <xf numFmtId="0" fontId="25" fillId="0" borderId="0" xfId="0" applyFont="1" applyFill="1" applyBorder="1" applyAlignment="1" applyProtection="1">
      <alignment horizontal="center"/>
    </xf>
    <xf numFmtId="0" fontId="0" fillId="0" borderId="0" xfId="0" applyFill="1" applyBorder="1" applyAlignment="1" applyProtection="1">
      <alignment horizontal="center"/>
    </xf>
    <xf numFmtId="0" fontId="15" fillId="0" borderId="0" xfId="0" applyFont="1"/>
    <xf numFmtId="2" fontId="35" fillId="0" borderId="1" xfId="0" applyNumberFormat="1" applyFont="1" applyBorder="1" applyAlignment="1" applyProtection="1">
      <alignment horizontal="left"/>
    </xf>
    <xf numFmtId="2" fontId="36" fillId="0" borderId="1" xfId="0" applyNumberFormat="1" applyFont="1" applyBorder="1" applyProtection="1"/>
    <xf numFmtId="2" fontId="37" fillId="0" borderId="1" xfId="0" applyNumberFormat="1" applyFont="1" applyBorder="1" applyProtection="1"/>
    <xf numFmtId="0" fontId="0" fillId="0" borderId="2" xfId="0" applyBorder="1"/>
    <xf numFmtId="0" fontId="1" fillId="0" borderId="0" xfId="0" applyFont="1" applyBorder="1" applyProtection="1"/>
    <xf numFmtId="0" fontId="3" fillId="9" borderId="0" xfId="0" applyFont="1" applyFill="1" applyBorder="1" applyAlignment="1" applyProtection="1">
      <alignment vertical="center"/>
    </xf>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5" borderId="0" xfId="0" applyFill="1"/>
    <xf numFmtId="0" fontId="8" fillId="0" borderId="0" xfId="0" applyFont="1" applyProtection="1"/>
    <xf numFmtId="0" fontId="0" fillId="0" borderId="0" xfId="0" applyAlignment="1" applyProtection="1">
      <alignment vertical="center"/>
    </xf>
    <xf numFmtId="0" fontId="42" fillId="0" borderId="0" xfId="0" applyFont="1" applyAlignment="1" applyProtection="1">
      <alignment vertical="center"/>
    </xf>
    <xf numFmtId="0" fontId="43" fillId="0" borderId="0" xfId="0" applyFont="1" applyAlignment="1" applyProtection="1">
      <alignment vertical="center"/>
    </xf>
    <xf numFmtId="0" fontId="15" fillId="0" borderId="0" xfId="0" applyFont="1" applyAlignment="1" applyProtection="1">
      <alignment vertical="center"/>
    </xf>
    <xf numFmtId="0" fontId="0" fillId="0" borderId="12" xfId="0" applyBorder="1" applyAlignment="1" applyProtection="1">
      <alignment vertical="center"/>
    </xf>
    <xf numFmtId="0" fontId="0" fillId="0" borderId="19" xfId="0"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horizontal="left" vertical="center"/>
    </xf>
    <xf numFmtId="0" fontId="0" fillId="0" borderId="20" xfId="0" applyBorder="1" applyAlignment="1" applyProtection="1">
      <alignment horizontal="left" vertical="center"/>
    </xf>
    <xf numFmtId="0" fontId="0" fillId="0" borderId="0" xfId="0" applyAlignment="1" applyProtection="1">
      <alignment horizontal="left" vertical="center"/>
    </xf>
    <xf numFmtId="0" fontId="0" fillId="0" borderId="20" xfId="0" applyBorder="1" applyAlignment="1" applyProtection="1">
      <alignment vertical="center"/>
    </xf>
    <xf numFmtId="0" fontId="0" fillId="0" borderId="13" xfId="0" applyBorder="1" applyAlignment="1" applyProtection="1">
      <alignment vertical="center"/>
    </xf>
    <xf numFmtId="0" fontId="20" fillId="0" borderId="0" xfId="0" applyFont="1" applyBorder="1" applyAlignment="1" applyProtection="1">
      <alignment vertical="center"/>
    </xf>
    <xf numFmtId="0" fontId="7" fillId="0" borderId="0" xfId="0" applyFont="1" applyAlignment="1" applyProtection="1">
      <alignment horizontal="left" vertical="center"/>
    </xf>
    <xf numFmtId="0" fontId="18" fillId="0" borderId="0" xfId="0" applyFont="1" applyBorder="1" applyProtection="1"/>
    <xf numFmtId="0" fontId="0" fillId="0" borderId="0" xfId="0" applyBorder="1" applyAlignment="1" applyProtection="1">
      <alignment horizontal="left"/>
    </xf>
    <xf numFmtId="0" fontId="25" fillId="5" borderId="23" xfId="0" applyFont="1" applyFill="1" applyBorder="1" applyAlignment="1" applyProtection="1">
      <protection locked="0"/>
    </xf>
    <xf numFmtId="0" fontId="25" fillId="5" borderId="0" xfId="0" applyFont="1" applyFill="1" applyProtection="1"/>
    <xf numFmtId="0" fontId="25" fillId="5" borderId="0" xfId="0" applyFont="1" applyFill="1" applyAlignment="1" applyProtection="1">
      <alignment horizontal="center" vertical="center"/>
    </xf>
    <xf numFmtId="0" fontId="10" fillId="0" borderId="25" xfId="0" applyFont="1" applyFill="1" applyBorder="1" applyAlignment="1" applyProtection="1">
      <alignment vertical="center"/>
    </xf>
    <xf numFmtId="0" fontId="9" fillId="3" borderId="8"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9" fillId="3" borderId="22" xfId="0" applyFont="1" applyFill="1" applyBorder="1" applyAlignment="1" applyProtection="1">
      <alignment horizontal="center" vertical="center" wrapText="1"/>
    </xf>
    <xf numFmtId="0" fontId="0" fillId="0" borderId="14" xfId="0" applyBorder="1" applyAlignment="1" applyProtection="1">
      <alignment vertical="center"/>
    </xf>
    <xf numFmtId="0" fontId="0" fillId="9" borderId="20" xfId="0" applyFill="1" applyBorder="1" applyAlignment="1" applyProtection="1">
      <alignment vertical="center"/>
    </xf>
    <xf numFmtId="0" fontId="6" fillId="9" borderId="13" xfId="0" applyFont="1" applyFill="1" applyBorder="1" applyAlignment="1" applyProtection="1">
      <alignment vertical="center"/>
    </xf>
    <xf numFmtId="0" fontId="6" fillId="9" borderId="14" xfId="0" applyFont="1" applyFill="1" applyBorder="1" applyAlignment="1" applyProtection="1">
      <alignment vertical="center"/>
    </xf>
    <xf numFmtId="0" fontId="6" fillId="9" borderId="15" xfId="0" applyFont="1" applyFill="1" applyBorder="1" applyAlignment="1" applyProtection="1">
      <alignment vertical="center"/>
    </xf>
    <xf numFmtId="0" fontId="0" fillId="0" borderId="14" xfId="0" applyBorder="1" applyAlignment="1" applyProtection="1">
      <alignment horizontal="left" vertical="center"/>
    </xf>
    <xf numFmtId="0" fontId="0" fillId="0" borderId="15" xfId="0" applyBorder="1" applyAlignment="1" applyProtection="1">
      <alignment horizontal="left" vertical="center"/>
    </xf>
    <xf numFmtId="0" fontId="1" fillId="0" borderId="0" xfId="0" applyFont="1" applyFill="1" applyBorder="1" applyProtection="1"/>
    <xf numFmtId="0" fontId="0" fillId="0" borderId="0" xfId="0" applyBorder="1" applyProtection="1">
      <protection locked="0"/>
    </xf>
    <xf numFmtId="0" fontId="0" fillId="0" borderId="0" xfId="0" applyBorder="1" applyAlignment="1" applyProtection="1"/>
    <xf numFmtId="0" fontId="0" fillId="0" borderId="0" xfId="0" applyBorder="1"/>
    <xf numFmtId="0" fontId="16" fillId="0" borderId="0" xfId="0" applyFont="1" applyBorder="1" applyProtection="1"/>
    <xf numFmtId="0" fontId="7" fillId="0" borderId="42" xfId="0" applyFont="1" applyBorder="1" applyProtection="1"/>
    <xf numFmtId="0" fontId="7" fillId="0" borderId="41" xfId="0" applyFont="1" applyBorder="1" applyProtection="1"/>
    <xf numFmtId="0" fontId="15" fillId="0" borderId="0" xfId="0" applyFont="1" applyBorder="1" applyProtection="1"/>
    <xf numFmtId="0" fontId="15" fillId="0" borderId="0" xfId="0" applyFont="1" applyBorder="1" applyAlignment="1" applyProtection="1"/>
    <xf numFmtId="0" fontId="0" fillId="0" borderId="0" xfId="0" applyFill="1" applyBorder="1" applyAlignment="1" applyProtection="1"/>
    <xf numFmtId="0" fontId="7" fillId="0" borderId="0" xfId="0" applyFont="1" applyFill="1" applyBorder="1" applyAlignment="1" applyProtection="1"/>
    <xf numFmtId="0" fontId="15" fillId="0" borderId="0" xfId="0" applyFont="1" applyBorder="1"/>
    <xf numFmtId="0" fontId="0" fillId="0" borderId="0" xfId="0" applyFill="1" applyBorder="1" applyAlignment="1" applyProtection="1">
      <alignment horizontal="left"/>
    </xf>
    <xf numFmtId="0" fontId="22" fillId="0" borderId="0" xfId="0" applyFont="1" applyBorder="1" applyProtection="1"/>
    <xf numFmtId="0" fontId="0" fillId="0" borderId="0" xfId="0" applyBorder="1" applyAlignment="1" applyProtection="1">
      <alignment horizontal="center" vertical="center"/>
    </xf>
    <xf numFmtId="0" fontId="29" fillId="3" borderId="9" xfId="0" applyFont="1" applyFill="1" applyBorder="1" applyAlignment="1" applyProtection="1">
      <alignment horizontal="center" vertical="center" wrapText="1"/>
    </xf>
    <xf numFmtId="0" fontId="0" fillId="0" borderId="0" xfId="0" applyFill="1" applyAlignment="1" applyProtection="1">
      <alignment vertical="center"/>
    </xf>
    <xf numFmtId="0" fontId="4" fillId="0" borderId="5" xfId="0" applyFont="1" applyFill="1" applyBorder="1" applyAlignment="1" applyProtection="1">
      <alignment horizontal="left" vertical="center" wrapText="1"/>
    </xf>
    <xf numFmtId="0" fontId="7" fillId="0" borderId="0" xfId="0" applyFont="1" applyFill="1" applyAlignment="1" applyProtection="1">
      <alignment vertical="center"/>
    </xf>
    <xf numFmtId="0" fontId="3" fillId="0" borderId="5"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xf>
    <xf numFmtId="1" fontId="3" fillId="7" borderId="0" xfId="0" applyNumberFormat="1" applyFont="1" applyFill="1" applyBorder="1" applyAlignment="1" applyProtection="1">
      <alignment horizontal="center" vertical="center" wrapText="1"/>
      <protection locked="0"/>
    </xf>
    <xf numFmtId="0" fontId="0" fillId="0" borderId="45" xfId="0" applyBorder="1" applyProtection="1"/>
    <xf numFmtId="0" fontId="7" fillId="0" borderId="0" xfId="0" applyFont="1" applyFill="1" applyBorder="1" applyAlignment="1" applyProtection="1">
      <alignment horizontal="center" vertical="center"/>
      <protection locked="0"/>
    </xf>
    <xf numFmtId="0" fontId="18" fillId="0" borderId="0" xfId="0" applyFont="1" applyBorder="1" applyAlignment="1" applyProtection="1"/>
    <xf numFmtId="2" fontId="3" fillId="0" borderId="0" xfId="0" applyNumberFormat="1" applyFont="1" applyFill="1" applyBorder="1" applyAlignment="1" applyProtection="1">
      <alignment horizontal="center" vertical="center" wrapText="1"/>
      <protection locked="0"/>
    </xf>
    <xf numFmtId="1" fontId="3" fillId="4" borderId="43" xfId="0" applyNumberFormat="1" applyFont="1" applyFill="1" applyBorder="1" applyAlignment="1" applyProtection="1">
      <alignment vertical="center" wrapText="1"/>
      <protection locked="0"/>
    </xf>
    <xf numFmtId="1" fontId="3" fillId="4" borderId="44" xfId="0"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1" fontId="17" fillId="0" borderId="0" xfId="0" applyNumberFormat="1" applyFont="1" applyFill="1" applyBorder="1" applyAlignment="1" applyProtection="1">
      <alignment horizontal="left" vertical="top"/>
    </xf>
    <xf numFmtId="1" fontId="17" fillId="0" borderId="0" xfId="0" applyNumberFormat="1" applyFont="1" applyFill="1" applyBorder="1" applyAlignment="1" applyProtection="1">
      <alignment horizontal="center" vertical="top"/>
    </xf>
    <xf numFmtId="0" fontId="7" fillId="0" borderId="0" xfId="0" applyFont="1" applyBorder="1" applyAlignment="1" applyProtection="1">
      <alignment horizontal="center" vertical="center" wrapText="1"/>
    </xf>
    <xf numFmtId="0" fontId="7" fillId="13" borderId="0" xfId="0" applyFont="1" applyFill="1" applyBorder="1"/>
    <xf numFmtId="0" fontId="24" fillId="0" borderId="0" xfId="0" applyFont="1" applyFill="1" applyBorder="1" applyAlignment="1" applyProtection="1">
      <alignment horizontal="left" vertical="center" wrapText="1"/>
    </xf>
    <xf numFmtId="0" fontId="16" fillId="0" borderId="0" xfId="0" applyFont="1" applyFill="1" applyBorder="1" applyProtection="1"/>
    <xf numFmtId="0" fontId="16" fillId="0" borderId="12" xfId="0" applyFont="1" applyFill="1" applyBorder="1" applyProtection="1"/>
    <xf numFmtId="0" fontId="24" fillId="0" borderId="0" xfId="0" applyFont="1" applyFill="1" applyBorder="1" applyAlignment="1" applyProtection="1">
      <alignment vertical="center" wrapText="1"/>
    </xf>
    <xf numFmtId="1" fontId="2"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xf>
    <xf numFmtId="49" fontId="3" fillId="0" borderId="0" xfId="0" applyNumberFormat="1"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8" fillId="0" borderId="0" xfId="0" applyFont="1" applyFill="1" applyBorder="1" applyProtection="1"/>
    <xf numFmtId="0" fontId="7" fillId="0" borderId="0" xfId="0" applyFont="1" applyFill="1" applyBorder="1" applyAlignment="1" applyProtection="1">
      <alignment horizontal="center" vertical="center"/>
    </xf>
    <xf numFmtId="0" fontId="7" fillId="0" borderId="45" xfId="0" applyFont="1" applyBorder="1" applyProtection="1"/>
    <xf numFmtId="0" fontId="7" fillId="0" borderId="45" xfId="0" applyFont="1" applyBorder="1" applyAlignment="1" applyProtection="1">
      <alignment horizontal="center" vertical="center"/>
    </xf>
    <xf numFmtId="0" fontId="18" fillId="0" borderId="45" xfId="0" applyFont="1" applyBorder="1" applyProtection="1"/>
    <xf numFmtId="0" fontId="29" fillId="3" borderId="0" xfId="0" applyFont="1" applyFill="1" applyBorder="1" applyAlignment="1" applyProtection="1">
      <alignment horizontal="center" vertical="center" wrapText="1"/>
    </xf>
    <xf numFmtId="0" fontId="7" fillId="0" borderId="0" xfId="0" applyFont="1" applyFill="1" applyBorder="1" applyAlignment="1" applyProtection="1">
      <alignment vertical="center"/>
    </xf>
    <xf numFmtId="0" fontId="10" fillId="0" borderId="0" xfId="0" applyFont="1" applyFill="1" applyBorder="1" applyAlignment="1" applyProtection="1">
      <alignment vertical="center"/>
    </xf>
    <xf numFmtId="167" fontId="3" fillId="0" borderId="25" xfId="0" applyNumberFormat="1" applyFont="1" applyFill="1" applyBorder="1" applyAlignment="1" applyProtection="1">
      <alignment vertical="center" wrapText="1"/>
      <protection locked="0"/>
    </xf>
    <xf numFmtId="167" fontId="3" fillId="0" borderId="31" xfId="0" applyNumberFormat="1" applyFont="1" applyFill="1" applyBorder="1" applyAlignment="1" applyProtection="1">
      <alignment vertical="center" wrapText="1"/>
      <protection locked="0"/>
    </xf>
    <xf numFmtId="0" fontId="0" fillId="5" borderId="0" xfId="0" applyFill="1" applyBorder="1"/>
    <xf numFmtId="0" fontId="24" fillId="5" borderId="0" xfId="0" applyFont="1" applyFill="1" applyBorder="1" applyAlignment="1" applyProtection="1">
      <alignment horizontal="left" vertical="center" wrapText="1"/>
    </xf>
    <xf numFmtId="1" fontId="3" fillId="5" borderId="0" xfId="0" applyNumberFormat="1"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xf>
    <xf numFmtId="0" fontId="0" fillId="5" borderId="0" xfId="0" applyFill="1" applyBorder="1" applyProtection="1"/>
    <xf numFmtId="0" fontId="24" fillId="5" borderId="0" xfId="0" applyFont="1" applyFill="1" applyBorder="1" applyAlignment="1" applyProtection="1">
      <alignment horizontal="center" vertical="center" wrapText="1"/>
    </xf>
    <xf numFmtId="0" fontId="28" fillId="5" borderId="0" xfId="0" applyFont="1" applyFill="1" applyBorder="1" applyAlignment="1" applyProtection="1">
      <alignment horizontal="center" vertical="center"/>
    </xf>
    <xf numFmtId="0" fontId="15" fillId="5" borderId="0" xfId="0" applyFont="1" applyFill="1" applyBorder="1" applyAlignment="1" applyProtection="1"/>
    <xf numFmtId="0" fontId="15" fillId="5" borderId="0" xfId="0" applyFont="1" applyFill="1" applyBorder="1" applyAlignment="1" applyProtection="1">
      <alignment horizontal="left" vertical="center"/>
    </xf>
    <xf numFmtId="0" fontId="24" fillId="5" borderId="0" xfId="0" applyFont="1" applyFill="1" applyBorder="1" applyAlignment="1" applyProtection="1">
      <alignment vertical="center" wrapText="1"/>
    </xf>
    <xf numFmtId="0" fontId="15" fillId="0" borderId="5" xfId="0" applyFont="1" applyFill="1" applyBorder="1" applyAlignment="1" applyProtection="1">
      <alignment horizontal="center" vertical="center"/>
    </xf>
    <xf numFmtId="0" fontId="0" fillId="0" borderId="5" xfId="0" applyBorder="1" applyProtection="1"/>
    <xf numFmtId="0" fontId="6" fillId="9" borderId="28" xfId="0" applyFont="1" applyFill="1" applyBorder="1" applyAlignment="1">
      <alignment horizontal="center" vertical="center"/>
    </xf>
    <xf numFmtId="0" fontId="6" fillId="9" borderId="29" xfId="0" applyFont="1" applyFill="1" applyBorder="1" applyAlignment="1">
      <alignment horizontal="center" vertical="center"/>
    </xf>
    <xf numFmtId="0" fontId="0" fillId="0" borderId="46" xfId="0" applyBorder="1" applyProtection="1"/>
    <xf numFmtId="0" fontId="0" fillId="0" borderId="46" xfId="0" applyBorder="1" applyProtection="1">
      <protection locked="0"/>
    </xf>
    <xf numFmtId="0" fontId="0" fillId="0" borderId="47" xfId="0" applyBorder="1"/>
    <xf numFmtId="0" fontId="0" fillId="0" borderId="48" xfId="0" applyBorder="1"/>
    <xf numFmtId="0" fontId="0" fillId="0" borderId="49" xfId="0" applyBorder="1"/>
    <xf numFmtId="0" fontId="7" fillId="0" borderId="50" xfId="0" applyFont="1" applyBorder="1" applyProtection="1"/>
    <xf numFmtId="0" fontId="41" fillId="0" borderId="5" xfId="0" applyFont="1" applyBorder="1" applyAlignment="1" applyProtection="1">
      <alignment vertical="center"/>
    </xf>
    <xf numFmtId="166" fontId="7" fillId="0" borderId="0" xfId="1" applyNumberFormat="1" applyFont="1" applyFill="1" applyBorder="1" applyAlignment="1" applyProtection="1">
      <alignment horizontal="center" vertical="center"/>
    </xf>
    <xf numFmtId="0" fontId="11" fillId="0" borderId="0" xfId="0" applyFont="1" applyBorder="1" applyAlignment="1" applyProtection="1">
      <alignment horizontal="center"/>
    </xf>
    <xf numFmtId="0" fontId="23" fillId="0" borderId="0" xfId="0" applyFont="1" applyFill="1" applyBorder="1" applyAlignment="1" applyProtection="1">
      <alignment horizontal="center"/>
    </xf>
    <xf numFmtId="1" fontId="3" fillId="7" borderId="5" xfId="0" applyNumberFormat="1" applyFont="1" applyFill="1" applyBorder="1" applyAlignment="1" applyProtection="1">
      <alignment horizontal="center" vertical="center" wrapText="1"/>
      <protection locked="0"/>
    </xf>
    <xf numFmtId="0" fontId="42"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167" fontId="3" fillId="7" borderId="5" xfId="0" applyNumberFormat="1"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xf>
    <xf numFmtId="1" fontId="3" fillId="4" borderId="5" xfId="0" applyNumberFormat="1" applyFont="1" applyFill="1" applyBorder="1" applyAlignment="1" applyProtection="1">
      <alignment horizontal="center" vertical="center" wrapText="1"/>
      <protection locked="0"/>
    </xf>
    <xf numFmtId="0" fontId="1" fillId="0" borderId="5" xfId="0" applyFont="1" applyBorder="1" applyAlignment="1" applyProtection="1">
      <alignment vertical="center"/>
    </xf>
    <xf numFmtId="0" fontId="0" fillId="0" borderId="5" xfId="0" applyBorder="1" applyAlignment="1" applyProtection="1">
      <alignment vertical="center"/>
    </xf>
    <xf numFmtId="0" fontId="15" fillId="0" borderId="5" xfId="0" applyFont="1" applyBorder="1" applyAlignment="1" applyProtection="1">
      <alignment vertical="center"/>
    </xf>
    <xf numFmtId="0" fontId="0" fillId="0" borderId="5" xfId="0" applyBorder="1" applyAlignment="1" applyProtection="1">
      <alignment horizontal="right" vertical="center"/>
    </xf>
    <xf numFmtId="0" fontId="0" fillId="0" borderId="5" xfId="0" applyFill="1" applyBorder="1" applyAlignment="1" applyProtection="1">
      <alignment vertical="center"/>
    </xf>
    <xf numFmtId="0" fontId="0" fillId="0" borderId="5" xfId="0" applyBorder="1" applyAlignment="1" applyProtection="1">
      <alignment horizontal="left" vertical="center"/>
    </xf>
    <xf numFmtId="0" fontId="4" fillId="0" borderId="5" xfId="0" applyFont="1" applyFill="1" applyBorder="1" applyAlignment="1" applyProtection="1">
      <alignment horizontal="left" vertical="center"/>
    </xf>
    <xf numFmtId="2" fontId="3" fillId="5" borderId="5" xfId="0" applyNumberFormat="1" applyFont="1" applyFill="1" applyBorder="1" applyAlignment="1" applyProtection="1">
      <alignment horizontal="left" vertical="center" wrapText="1"/>
    </xf>
    <xf numFmtId="0" fontId="3" fillId="5" borderId="5" xfId="0" applyFont="1" applyFill="1" applyBorder="1" applyAlignment="1" applyProtection="1">
      <alignment vertical="center"/>
      <protection locked="0"/>
    </xf>
    <xf numFmtId="0" fontId="0" fillId="9" borderId="5" xfId="0" applyFill="1" applyBorder="1" applyAlignment="1" applyProtection="1">
      <alignment vertical="center"/>
    </xf>
    <xf numFmtId="0" fontId="42" fillId="0" borderId="5" xfId="0" applyFont="1" applyBorder="1" applyAlignment="1" applyProtection="1">
      <alignment vertical="center"/>
    </xf>
    <xf numFmtId="2" fontId="3" fillId="5" borderId="5" xfId="0" applyNumberFormat="1" applyFont="1" applyFill="1" applyBorder="1" applyAlignment="1" applyProtection="1">
      <alignment horizontal="center" vertical="center" wrapText="1"/>
    </xf>
    <xf numFmtId="0" fontId="0" fillId="0" borderId="5" xfId="0" applyNumberFormat="1" applyBorder="1" applyAlignment="1" applyProtection="1">
      <alignment vertical="center"/>
    </xf>
    <xf numFmtId="0" fontId="42" fillId="0" borderId="5" xfId="0" applyFont="1" applyBorder="1" applyAlignment="1" applyProtection="1">
      <alignment horizontal="left" vertical="center"/>
    </xf>
    <xf numFmtId="0" fontId="8" fillId="0" borderId="5" xfId="0" applyNumberFormat="1" applyFont="1" applyFill="1" applyBorder="1" applyAlignment="1" applyProtection="1">
      <alignment horizontal="center" vertical="center" wrapText="1"/>
    </xf>
    <xf numFmtId="0" fontId="15" fillId="5" borderId="5" xfId="0" applyFont="1" applyFill="1" applyBorder="1" applyAlignment="1">
      <alignment vertical="center"/>
    </xf>
    <xf numFmtId="0" fontId="0" fillId="0" borderId="5" xfId="0" applyBorder="1" applyAlignment="1">
      <alignment vertical="center"/>
    </xf>
    <xf numFmtId="0" fontId="16" fillId="0" borderId="5" xfId="0" applyFont="1" applyBorder="1" applyAlignment="1" applyProtection="1">
      <alignment horizontal="center" vertical="center"/>
    </xf>
    <xf numFmtId="0" fontId="7" fillId="0" borderId="5"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xf>
    <xf numFmtId="0" fontId="0" fillId="0" borderId="5" xfId="0" applyFont="1" applyFill="1" applyBorder="1" applyAlignment="1" applyProtection="1">
      <alignment horizontal="left" vertical="center"/>
    </xf>
    <xf numFmtId="0" fontId="0" fillId="0" borderId="5" xfId="0" applyFill="1" applyBorder="1" applyAlignment="1" applyProtection="1">
      <alignment horizontal="center" vertical="center"/>
      <protection locked="0"/>
    </xf>
    <xf numFmtId="2" fontId="3" fillId="4" borderId="5" xfId="0" applyNumberFormat="1" applyFont="1" applyFill="1" applyBorder="1" applyAlignment="1" applyProtection="1">
      <alignment horizontal="center" vertical="center" wrapText="1"/>
      <protection locked="0"/>
    </xf>
    <xf numFmtId="0" fontId="3" fillId="2" borderId="5" xfId="0" applyFont="1" applyFill="1" applyBorder="1" applyAlignment="1" applyProtection="1">
      <alignment horizontal="left" vertical="center"/>
    </xf>
    <xf numFmtId="0" fontId="3" fillId="2" borderId="5" xfId="0" applyFont="1" applyFill="1" applyBorder="1" applyAlignment="1" applyProtection="1">
      <alignment vertical="center"/>
    </xf>
    <xf numFmtId="0" fontId="1" fillId="0" borderId="5" xfId="0" applyFont="1" applyFill="1" applyBorder="1" applyAlignment="1" applyProtection="1">
      <alignment vertical="center"/>
    </xf>
    <xf numFmtId="0" fontId="8" fillId="5" borderId="5" xfId="0" applyFont="1" applyFill="1" applyBorder="1" applyAlignment="1" applyProtection="1">
      <alignment vertical="center"/>
    </xf>
    <xf numFmtId="0" fontId="0" fillId="0" borderId="5" xfId="0" applyFont="1" applyFill="1" applyBorder="1" applyAlignment="1" applyProtection="1">
      <alignment vertical="center"/>
    </xf>
    <xf numFmtId="0" fontId="0" fillId="0" borderId="5" xfId="0" applyBorder="1"/>
    <xf numFmtId="0" fontId="22" fillId="0" borderId="5" xfId="0" applyFont="1" applyBorder="1" applyProtection="1"/>
    <xf numFmtId="0" fontId="54" fillId="0" borderId="0" xfId="0" applyFont="1"/>
    <xf numFmtId="0" fontId="0" fillId="0" borderId="51" xfId="0" applyBorder="1" applyAlignment="1" applyProtection="1">
      <alignment vertical="center"/>
    </xf>
    <xf numFmtId="0" fontId="0" fillId="0" borderId="52" xfId="0" applyBorder="1" applyAlignment="1" applyProtection="1">
      <alignment vertical="center"/>
    </xf>
    <xf numFmtId="0" fontId="0" fillId="0" borderId="53" xfId="0" applyBorder="1" applyAlignment="1" applyProtection="1">
      <alignment vertical="center"/>
    </xf>
    <xf numFmtId="2" fontId="0" fillId="0" borderId="0" xfId="0" applyNumberFormat="1" applyAlignment="1" applyProtection="1">
      <alignment vertical="center"/>
    </xf>
    <xf numFmtId="0" fontId="0" fillId="9" borderId="15" xfId="0" applyFill="1" applyBorder="1" applyAlignment="1" applyProtection="1">
      <alignment vertical="center"/>
    </xf>
    <xf numFmtId="0" fontId="0" fillId="9" borderId="53" xfId="0" applyFill="1" applyBorder="1" applyAlignment="1" applyProtection="1">
      <alignment vertical="center"/>
    </xf>
    <xf numFmtId="0" fontId="11" fillId="0" borderId="12" xfId="0" applyFont="1" applyFill="1" applyBorder="1" applyAlignment="1" applyProtection="1">
      <alignment vertical="center"/>
    </xf>
    <xf numFmtId="0" fontId="0" fillId="0" borderId="12" xfId="0" applyFont="1" applyFill="1" applyBorder="1" applyAlignment="1" applyProtection="1">
      <alignment vertical="center"/>
    </xf>
    <xf numFmtId="0" fontId="0" fillId="0" borderId="12" xfId="0" applyFill="1" applyBorder="1" applyAlignment="1" applyProtection="1">
      <alignment vertical="center"/>
    </xf>
    <xf numFmtId="0" fontId="3" fillId="4" borderId="5" xfId="0" applyNumberFormat="1" applyFont="1" applyFill="1" applyBorder="1" applyAlignment="1" applyProtection="1">
      <alignment horizontal="center" vertical="center" wrapText="1"/>
      <protection locked="0"/>
    </xf>
    <xf numFmtId="0" fontId="0" fillId="0" borderId="40" xfId="0" applyBorder="1" applyAlignment="1" applyProtection="1">
      <alignment vertical="center"/>
    </xf>
    <xf numFmtId="0" fontId="0" fillId="0" borderId="56" xfId="0" applyFill="1" applyBorder="1" applyAlignment="1" applyProtection="1">
      <alignment vertical="center"/>
    </xf>
    <xf numFmtId="0" fontId="0" fillId="0" borderId="56" xfId="0" applyBorder="1" applyAlignment="1" applyProtection="1">
      <alignment vertical="center"/>
    </xf>
    <xf numFmtId="0" fontId="0" fillId="0" borderId="40" xfId="0" applyFont="1" applyFill="1" applyBorder="1" applyAlignment="1" applyProtection="1">
      <alignment vertical="center"/>
    </xf>
    <xf numFmtId="0" fontId="11" fillId="0" borderId="54" xfId="0" applyFont="1" applyFill="1" applyBorder="1" applyAlignment="1" applyProtection="1">
      <alignment vertical="center"/>
    </xf>
    <xf numFmtId="0" fontId="0" fillId="0" borderId="54" xfId="0" applyFont="1" applyFill="1" applyBorder="1" applyAlignment="1" applyProtection="1">
      <alignment vertical="center"/>
    </xf>
    <xf numFmtId="0" fontId="0" fillId="0" borderId="54" xfId="0" applyFill="1" applyBorder="1" applyAlignment="1" applyProtection="1">
      <alignment vertical="center"/>
    </xf>
    <xf numFmtId="0" fontId="0" fillId="0" borderId="54" xfId="0" applyBorder="1" applyAlignment="1" applyProtection="1">
      <alignment vertical="center"/>
    </xf>
    <xf numFmtId="0" fontId="42" fillId="0" borderId="10" xfId="0" applyFont="1" applyBorder="1" applyAlignment="1" applyProtection="1">
      <alignment vertical="center"/>
    </xf>
    <xf numFmtId="0" fontId="42" fillId="0" borderId="9" xfId="0" applyFont="1" applyBorder="1" applyAlignment="1" applyProtection="1">
      <alignment vertical="center"/>
    </xf>
    <xf numFmtId="0" fontId="25" fillId="5" borderId="0" xfId="0" applyFont="1" applyFill="1" applyBorder="1" applyProtection="1"/>
    <xf numFmtId="0" fontId="25" fillId="5" borderId="0" xfId="0" applyFont="1" applyFill="1" applyBorder="1" applyAlignment="1" applyProtection="1">
      <alignment horizontal="center" vertical="center"/>
    </xf>
    <xf numFmtId="1" fontId="3" fillId="4" borderId="0" xfId="0" applyNumberFormat="1" applyFont="1" applyFill="1" applyBorder="1" applyAlignment="1" applyProtection="1">
      <alignment horizontal="center" vertical="center" wrapText="1"/>
      <protection locked="0"/>
    </xf>
    <xf numFmtId="0" fontId="41" fillId="0" borderId="5" xfId="0" applyFont="1" applyFill="1" applyBorder="1" applyAlignment="1" applyProtection="1">
      <alignment horizontal="left" vertical="center"/>
    </xf>
    <xf numFmtId="0" fontId="41" fillId="0" borderId="5" xfId="0" applyFont="1" applyFill="1" applyBorder="1" applyAlignment="1" applyProtection="1">
      <alignment horizontal="center" vertical="center"/>
    </xf>
    <xf numFmtId="0" fontId="15" fillId="0" borderId="0" xfId="0" applyFont="1" applyBorder="1" applyAlignment="1" applyProtection="1">
      <alignment vertical="center"/>
    </xf>
    <xf numFmtId="0" fontId="16" fillId="0" borderId="45" xfId="0" applyFont="1" applyFill="1" applyBorder="1" applyProtection="1"/>
    <xf numFmtId="0" fontId="0" fillId="0" borderId="45" xfId="0" applyFill="1" applyBorder="1" applyProtection="1"/>
    <xf numFmtId="0" fontId="43" fillId="0" borderId="0" xfId="0" applyFont="1" applyBorder="1" applyAlignment="1" applyProtection="1">
      <alignment vertical="center"/>
    </xf>
    <xf numFmtId="1" fontId="3" fillId="4" borderId="5" xfId="0" applyNumberFormat="1" applyFont="1" applyFill="1" applyBorder="1" applyAlignment="1" applyProtection="1">
      <alignment vertical="center" wrapText="1"/>
      <protection locked="0"/>
    </xf>
    <xf numFmtId="1" fontId="3" fillId="4" borderId="0" xfId="0" applyNumberFormat="1" applyFont="1" applyFill="1" applyBorder="1" applyAlignment="1" applyProtection="1">
      <alignment vertical="center" wrapText="1"/>
      <protection locked="0"/>
    </xf>
    <xf numFmtId="0" fontId="4" fillId="0" borderId="0" xfId="0" applyFont="1" applyFill="1" applyBorder="1" applyAlignment="1" applyProtection="1">
      <alignment vertical="center" wrapText="1"/>
    </xf>
    <xf numFmtId="0" fontId="41" fillId="0" borderId="0" xfId="0" applyFont="1" applyBorder="1" applyAlignment="1" applyProtection="1">
      <alignment vertical="center"/>
    </xf>
    <xf numFmtId="0" fontId="42" fillId="0" borderId="0" xfId="0" applyFont="1" applyFill="1" applyBorder="1" applyAlignment="1" applyProtection="1">
      <alignment horizontal="center" vertical="center"/>
    </xf>
    <xf numFmtId="1" fontId="2" fillId="14"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vertical="center" wrapText="1"/>
      <protection locked="0"/>
    </xf>
    <xf numFmtId="0" fontId="7" fillId="0" borderId="0" xfId="0" applyFont="1" applyFill="1" applyBorder="1"/>
    <xf numFmtId="0" fontId="0" fillId="0" borderId="0" xfId="0" applyFill="1" applyBorder="1"/>
    <xf numFmtId="1" fontId="3" fillId="0" borderId="0" xfId="0" applyNumberFormat="1" applyFont="1" applyFill="1" applyBorder="1" applyAlignment="1" applyProtection="1">
      <alignment vertical="center" wrapText="1"/>
      <protection locked="0"/>
    </xf>
    <xf numFmtId="0" fontId="14" fillId="0" borderId="0" xfId="0" applyFont="1" applyFill="1" applyBorder="1" applyAlignment="1" applyProtection="1">
      <alignment horizontal="center" vertical="center"/>
    </xf>
    <xf numFmtId="49" fontId="3" fillId="0" borderId="0" xfId="0" applyNumberFormat="1" applyFont="1" applyFill="1" applyBorder="1" applyAlignment="1" applyProtection="1">
      <alignment vertical="center"/>
      <protection locked="0"/>
    </xf>
    <xf numFmtId="1" fontId="3" fillId="0" borderId="0" xfId="0" applyNumberFormat="1" applyFont="1" applyFill="1" applyBorder="1" applyAlignment="1" applyProtection="1">
      <alignment vertical="center"/>
    </xf>
    <xf numFmtId="49" fontId="43" fillId="0" borderId="0" xfId="0" applyNumberFormat="1" applyFont="1" applyFill="1" applyBorder="1" applyAlignment="1" applyProtection="1">
      <alignment vertical="center" wrapText="1"/>
      <protection locked="0"/>
    </xf>
    <xf numFmtId="49" fontId="3" fillId="0" borderId="0" xfId="0" applyNumberFormat="1" applyFont="1" applyFill="1" applyBorder="1" applyAlignment="1" applyProtection="1">
      <alignment horizontal="left" vertical="center" wrapText="1"/>
      <protection locked="0"/>
    </xf>
    <xf numFmtId="1" fontId="2" fillId="4" borderId="0" xfId="0" applyNumberFormat="1" applyFont="1" applyFill="1" applyBorder="1" applyAlignment="1" applyProtection="1">
      <alignment horizontal="center" vertical="center" wrapText="1"/>
      <protection locked="0"/>
    </xf>
    <xf numFmtId="0" fontId="55" fillId="0" borderId="58" xfId="2" applyBorder="1" applyAlignment="1">
      <alignment horizontal="left" vertical="center" wrapText="1"/>
    </xf>
    <xf numFmtId="0" fontId="55" fillId="0" borderId="59" xfId="2" applyBorder="1" applyAlignment="1">
      <alignment horizontal="left" vertical="center" wrapText="1"/>
    </xf>
    <xf numFmtId="0" fontId="55" fillId="0" borderId="59" xfId="2" applyFont="1" applyBorder="1" applyAlignment="1">
      <alignment horizontal="left" vertical="center" wrapText="1"/>
    </xf>
    <xf numFmtId="0" fontId="56" fillId="0" borderId="58" xfId="2" applyFont="1" applyBorder="1" applyAlignment="1">
      <alignment horizontal="left" vertical="center" wrapText="1"/>
    </xf>
    <xf numFmtId="0" fontId="56" fillId="0" borderId="59" xfId="2" applyFont="1" applyBorder="1" applyAlignment="1">
      <alignment horizontal="left" vertical="center" wrapText="1"/>
    </xf>
    <xf numFmtId="0" fontId="56" fillId="0" borderId="58" xfId="2" applyFont="1" applyBorder="1" applyAlignment="1">
      <alignment horizontal="left" vertical="center" wrapText="1"/>
    </xf>
    <xf numFmtId="0" fontId="56" fillId="0" borderId="59" xfId="2" applyFont="1" applyBorder="1" applyAlignment="1">
      <alignment horizontal="left" vertical="center" wrapText="1"/>
    </xf>
    <xf numFmtId="0" fontId="56" fillId="0" borderId="58" xfId="2" applyFont="1" applyBorder="1" applyAlignment="1">
      <alignment horizontal="left" vertical="center" wrapText="1"/>
    </xf>
    <xf numFmtId="0" fontId="56" fillId="0" borderId="59" xfId="2" applyFont="1" applyBorder="1" applyAlignment="1">
      <alignment horizontal="left" vertical="center" wrapText="1"/>
    </xf>
    <xf numFmtId="0" fontId="55" fillId="0" borderId="58" xfId="2" applyBorder="1" applyAlignment="1">
      <alignment horizontal="left" vertical="center" wrapText="1"/>
    </xf>
    <xf numFmtId="0" fontId="55" fillId="0" borderId="59" xfId="2" applyBorder="1" applyAlignment="1">
      <alignment horizontal="left" vertical="center" wrapText="1"/>
    </xf>
    <xf numFmtId="0" fontId="55" fillId="0" borderId="60" xfId="2" applyBorder="1" applyAlignment="1">
      <alignment horizontal="left" vertical="center" wrapText="1"/>
    </xf>
    <xf numFmtId="0" fontId="56" fillId="0" borderId="58" xfId="2" applyFont="1" applyBorder="1" applyAlignment="1">
      <alignment horizontal="left" vertical="center" wrapText="1"/>
    </xf>
    <xf numFmtId="0" fontId="56" fillId="0" borderId="59" xfId="2" applyFont="1" applyBorder="1" applyAlignment="1">
      <alignment horizontal="left" vertical="center" wrapText="1"/>
    </xf>
    <xf numFmtId="0" fontId="56" fillId="0" borderId="59" xfId="2" applyFont="1" applyFill="1" applyBorder="1" applyAlignment="1">
      <alignment horizontal="left" vertical="center" wrapText="1"/>
    </xf>
    <xf numFmtId="0" fontId="55" fillId="0" borderId="58" xfId="2" applyBorder="1" applyAlignment="1">
      <alignment horizontal="left" vertical="center" wrapText="1"/>
    </xf>
    <xf numFmtId="0" fontId="55" fillId="0" borderId="58" xfId="2" applyBorder="1" applyAlignment="1">
      <alignment horizontal="left" vertical="center" wrapText="1"/>
    </xf>
    <xf numFmtId="0" fontId="55" fillId="0" borderId="59" xfId="2" applyBorder="1" applyAlignment="1">
      <alignment horizontal="left" vertical="center" wrapText="1"/>
    </xf>
    <xf numFmtId="0" fontId="55" fillId="0" borderId="58" xfId="2" applyBorder="1" applyAlignment="1">
      <alignment horizontal="left" vertical="center" wrapText="1"/>
    </xf>
    <xf numFmtId="0" fontId="55" fillId="0" borderId="59" xfId="2" applyBorder="1" applyAlignment="1">
      <alignment horizontal="left" vertical="center" wrapText="1"/>
    </xf>
    <xf numFmtId="0" fontId="11" fillId="0" borderId="45" xfId="0" applyFont="1" applyFill="1" applyBorder="1" applyAlignment="1" applyProtection="1">
      <alignment vertical="center"/>
    </xf>
    <xf numFmtId="0" fontId="38" fillId="0" borderId="45" xfId="0" applyFont="1" applyFill="1" applyBorder="1" applyProtection="1"/>
    <xf numFmtId="0" fontId="7" fillId="0" borderId="45" xfId="0" applyFont="1" applyFill="1" applyBorder="1" applyProtection="1"/>
    <xf numFmtId="0" fontId="9" fillId="3" borderId="21"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1" fontId="7" fillId="4" borderId="5" xfId="0" applyNumberFormat="1" applyFont="1" applyFill="1" applyBorder="1" applyAlignment="1" applyProtection="1">
      <alignment horizontal="center" vertical="center"/>
      <protection locked="0"/>
    </xf>
    <xf numFmtId="167" fontId="8" fillId="17" borderId="5" xfId="1" applyNumberFormat="1" applyFont="1" applyFill="1" applyBorder="1" applyAlignment="1" applyProtection="1">
      <alignment horizontal="center" vertical="center"/>
    </xf>
    <xf numFmtId="167" fontId="3" fillId="8" borderId="0" xfId="0" applyNumberFormat="1" applyFont="1" applyFill="1" applyBorder="1" applyAlignment="1" applyProtection="1">
      <alignment horizontal="center" vertical="center" wrapText="1"/>
      <protection locked="0"/>
    </xf>
    <xf numFmtId="167" fontId="52" fillId="17" borderId="0" xfId="1" applyNumberFormat="1" applyFont="1" applyFill="1" applyBorder="1" applyAlignment="1" applyProtection="1">
      <alignment horizontal="center" vertical="center"/>
    </xf>
    <xf numFmtId="167" fontId="8" fillId="17" borderId="0" xfId="1" applyNumberFormat="1" applyFont="1" applyFill="1" applyBorder="1" applyAlignment="1" applyProtection="1">
      <alignment horizontal="center" vertical="center"/>
    </xf>
    <xf numFmtId="0" fontId="18" fillId="0" borderId="45" xfId="0" applyFont="1" applyFill="1" applyBorder="1" applyProtection="1"/>
    <xf numFmtId="0" fontId="0" fillId="0" borderId="5" xfId="0" applyBorder="1" applyAlignment="1" applyProtection="1">
      <alignment horizontal="left"/>
    </xf>
    <xf numFmtId="0" fontId="0" fillId="0" borderId="5" xfId="0" applyFill="1" applyBorder="1" applyAlignment="1" applyProtection="1"/>
    <xf numFmtId="0" fontId="7" fillId="0" borderId="5" xfId="0" applyFont="1" applyFill="1" applyBorder="1"/>
    <xf numFmtId="0" fontId="7" fillId="13" borderId="5" xfId="0" applyFont="1" applyFill="1" applyBorder="1"/>
    <xf numFmtId="0" fontId="24" fillId="0" borderId="0" xfId="0" applyFont="1" applyFill="1" applyBorder="1" applyAlignment="1" applyProtection="1">
      <alignment vertical="center"/>
    </xf>
    <xf numFmtId="1" fontId="3" fillId="4" borderId="0" xfId="0" applyNumberFormat="1" applyFont="1" applyFill="1" applyBorder="1" applyAlignment="1" applyProtection="1">
      <alignment horizontal="center" vertical="center" wrapText="1"/>
      <protection locked="0"/>
    </xf>
    <xf numFmtId="0" fontId="0" fillId="0" borderId="0" xfId="0" applyFill="1" applyBorder="1" applyAlignment="1">
      <alignment horizontal="center" vertical="center"/>
    </xf>
    <xf numFmtId="0" fontId="0" fillId="0" borderId="0" xfId="0"/>
    <xf numFmtId="0" fontId="0" fillId="0" borderId="0" xfId="0" applyProtection="1"/>
    <xf numFmtId="0" fontId="0" fillId="0" borderId="0" xfId="0" applyBorder="1" applyProtection="1"/>
    <xf numFmtId="0" fontId="0" fillId="0" borderId="0" xfId="0" applyAlignment="1" applyProtection="1">
      <alignment horizontal="left"/>
    </xf>
    <xf numFmtId="0" fontId="3" fillId="0" borderId="0" xfId="0" applyFont="1" applyFill="1" applyBorder="1" applyAlignment="1" applyProtection="1">
      <alignment vertical="center"/>
    </xf>
    <xf numFmtId="0" fontId="25" fillId="0" borderId="0" xfId="0" applyFont="1" applyFill="1" applyBorder="1" applyProtection="1"/>
    <xf numFmtId="1" fontId="6" fillId="0" borderId="0" xfId="0" applyNumberFormat="1" applyFont="1" applyProtection="1"/>
    <xf numFmtId="0" fontId="25" fillId="0" borderId="0" xfId="0" applyFont="1" applyFill="1" applyBorder="1" applyAlignment="1" applyProtection="1">
      <alignment horizontal="left"/>
    </xf>
    <xf numFmtId="0" fontId="3" fillId="0" borderId="0" xfId="0" applyFont="1" applyFill="1" applyBorder="1" applyAlignment="1" applyProtection="1">
      <alignment horizontal="left" vertical="center"/>
    </xf>
    <xf numFmtId="0" fontId="0" fillId="0" borderId="0" xfId="0" applyFill="1" applyBorder="1" applyProtection="1"/>
    <xf numFmtId="0" fontId="25" fillId="0" borderId="0" xfId="0" applyFont="1" applyFill="1" applyBorder="1" applyAlignment="1" applyProtection="1"/>
    <xf numFmtId="0" fontId="0" fillId="0" borderId="27" xfId="0" applyBorder="1" applyProtection="1"/>
    <xf numFmtId="0" fontId="0" fillId="10" borderId="29" xfId="0" applyFill="1" applyBorder="1" applyProtection="1"/>
    <xf numFmtId="0" fontId="0" fillId="0" borderId="28" xfId="0" applyBorder="1" applyAlignment="1" applyProtection="1">
      <alignment horizontal="center" vertical="center"/>
    </xf>
    <xf numFmtId="0" fontId="25" fillId="0" borderId="4" xfId="0" applyFont="1" applyFill="1" applyBorder="1" applyAlignment="1" applyProtection="1">
      <alignment horizontal="center" vertical="center"/>
    </xf>
    <xf numFmtId="0" fontId="0" fillId="0" borderId="0" xfId="0" applyBorder="1" applyAlignment="1">
      <alignment horizontal="center" vertical="center"/>
    </xf>
    <xf numFmtId="0" fontId="0" fillId="0" borderId="52" xfId="0" applyBorder="1" applyAlignment="1">
      <alignment horizontal="center" vertical="center"/>
    </xf>
    <xf numFmtId="0" fontId="2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56" fillId="0" borderId="61" xfId="2" applyFont="1" applyBorder="1" applyAlignment="1">
      <alignment horizontal="left" vertical="center" wrapText="1"/>
    </xf>
    <xf numFmtId="0" fontId="56" fillId="0" borderId="62" xfId="2" applyFont="1" applyBorder="1" applyAlignment="1">
      <alignment horizontal="left" vertical="center" wrapText="1"/>
    </xf>
    <xf numFmtId="2" fontId="57" fillId="4" borderId="5" xfId="0" applyNumberFormat="1" applyFont="1" applyFill="1" applyBorder="1" applyAlignment="1" applyProtection="1">
      <alignment horizontal="center" vertical="center" wrapText="1"/>
    </xf>
    <xf numFmtId="1" fontId="57" fillId="4" borderId="5" xfId="0" applyNumberFormat="1" applyFont="1" applyFill="1" applyBorder="1" applyAlignment="1" applyProtection="1">
      <alignment horizontal="center" vertical="center" wrapText="1"/>
    </xf>
    <xf numFmtId="1" fontId="3" fillId="4" borderId="0" xfId="0" applyNumberFormat="1" applyFont="1" applyFill="1" applyBorder="1" applyAlignment="1" applyProtection="1">
      <alignment horizontal="center" vertical="center" wrapText="1"/>
      <protection locked="0"/>
    </xf>
    <xf numFmtId="0" fontId="0" fillId="18" borderId="5" xfId="0" applyFill="1" applyBorder="1" applyAlignment="1" applyProtection="1">
      <alignment vertical="center"/>
    </xf>
    <xf numFmtId="2" fontId="35" fillId="0" borderId="0" xfId="0" applyNumberFormat="1" applyFont="1" applyBorder="1" applyAlignment="1" applyProtection="1">
      <alignment horizontal="left"/>
    </xf>
    <xf numFmtId="2" fontId="21" fillId="0" borderId="0" xfId="0" applyNumberFormat="1" applyFont="1" applyBorder="1" applyAlignment="1" applyProtection="1">
      <alignment horizontal="left" vertical="center"/>
    </xf>
    <xf numFmtId="0" fontId="60" fillId="0" borderId="0" xfId="0" applyFont="1" applyBorder="1" applyProtection="1"/>
    <xf numFmtId="1" fontId="3" fillId="18" borderId="43" xfId="0" applyNumberFormat="1" applyFont="1" applyFill="1" applyBorder="1" applyAlignment="1" applyProtection="1">
      <alignment vertical="center" wrapText="1"/>
      <protection locked="0"/>
    </xf>
    <xf numFmtId="0" fontId="0" fillId="18" borderId="0" xfId="0" applyFill="1" applyBorder="1" applyProtection="1"/>
    <xf numFmtId="0" fontId="0" fillId="0" borderId="5" xfId="0" applyFill="1" applyBorder="1"/>
    <xf numFmtId="0" fontId="0" fillId="0" borderId="5" xfId="0" applyFill="1" applyBorder="1" applyProtection="1"/>
    <xf numFmtId="0" fontId="22" fillId="0" borderId="5" xfId="0" applyFont="1" applyFill="1" applyBorder="1" applyProtection="1"/>
    <xf numFmtId="0" fontId="34" fillId="4" borderId="0" xfId="0" applyFont="1" applyFill="1" applyBorder="1" applyAlignment="1" applyProtection="1">
      <alignment vertical="center" wrapText="1"/>
      <protection locked="0"/>
    </xf>
    <xf numFmtId="0" fontId="34" fillId="0" borderId="0" xfId="0" applyFont="1" applyFill="1" applyBorder="1" applyAlignment="1" applyProtection="1">
      <alignment vertical="center" wrapText="1"/>
      <protection locked="0"/>
    </xf>
    <xf numFmtId="49" fontId="3" fillId="4" borderId="0" xfId="0" applyNumberFormat="1" applyFont="1" applyFill="1" applyBorder="1" applyAlignment="1" applyProtection="1">
      <alignment vertical="center" wrapText="1"/>
      <protection locked="0"/>
    </xf>
    <xf numFmtId="49" fontId="3" fillId="0" borderId="0" xfId="0" applyNumberFormat="1" applyFont="1" applyFill="1" applyBorder="1" applyAlignment="1" applyProtection="1">
      <alignment vertical="center" wrapText="1"/>
      <protection locked="0"/>
    </xf>
    <xf numFmtId="0" fontId="0" fillId="0" borderId="0" xfId="0" applyAlignment="1" applyProtection="1"/>
    <xf numFmtId="0" fontId="0" fillId="0" borderId="0" xfId="0" applyFill="1" applyBorder="1" applyAlignment="1" applyProtection="1">
      <alignment vertical="center"/>
    </xf>
    <xf numFmtId="0" fontId="22" fillId="0" borderId="0" xfId="0" applyFont="1" applyFill="1" applyProtection="1"/>
    <xf numFmtId="0" fontId="0" fillId="0" borderId="0" xfId="0" applyBorder="1" applyAlignment="1" applyProtection="1">
      <alignment horizontal="center" vertical="center"/>
    </xf>
    <xf numFmtId="0" fontId="0" fillId="0" borderId="0" xfId="0" applyAlignment="1" applyProtection="1">
      <alignment horizontal="center" vertical="center"/>
    </xf>
    <xf numFmtId="0" fontId="0" fillId="18" borderId="0" xfId="0" applyFill="1" applyProtection="1"/>
    <xf numFmtId="0" fontId="3" fillId="4" borderId="5" xfId="0" applyNumberFormat="1" applyFont="1" applyFill="1" applyBorder="1" applyAlignment="1" applyProtection="1">
      <alignment horizontal="center" vertical="center" wrapText="1"/>
      <protection locked="0"/>
    </xf>
    <xf numFmtId="4" fontId="58" fillId="0" borderId="0" xfId="0" applyNumberFormat="1" applyFont="1" applyFill="1" applyBorder="1" applyAlignment="1" applyProtection="1">
      <alignment horizontal="center" vertical="center" wrapText="1"/>
    </xf>
    <xf numFmtId="4" fontId="58" fillId="0" borderId="0" xfId="0" applyNumberFormat="1" applyFont="1" applyFill="1" applyBorder="1" applyAlignment="1" applyProtection="1">
      <alignment horizontal="center" vertical="center" wrapText="1"/>
      <protection locked="0"/>
    </xf>
    <xf numFmtId="1" fontId="3" fillId="0" borderId="50" xfId="0" applyNumberFormat="1" applyFont="1" applyFill="1" applyBorder="1" applyAlignment="1" applyProtection="1">
      <alignment vertical="center" wrapText="1"/>
      <protection locked="0"/>
    </xf>
    <xf numFmtId="0" fontId="25" fillId="0" borderId="0" xfId="0" applyFont="1" applyFill="1" applyProtection="1"/>
    <xf numFmtId="0" fontId="42" fillId="18" borderId="10" xfId="0" applyFont="1" applyFill="1" applyBorder="1" applyAlignment="1" applyProtection="1">
      <alignment vertical="center"/>
    </xf>
    <xf numFmtId="0" fontId="3" fillId="0" borderId="0" xfId="0" applyFont="1" applyFill="1" applyBorder="1" applyAlignment="1" applyProtection="1">
      <alignment horizontal="center" vertical="center" wrapText="1"/>
    </xf>
    <xf numFmtId="1" fontId="3" fillId="4" borderId="0" xfId="0" applyNumberFormat="1" applyFont="1" applyFill="1" applyBorder="1" applyAlignment="1" applyProtection="1">
      <alignment horizontal="center" vertical="center" wrapText="1"/>
    </xf>
    <xf numFmtId="1" fontId="0" fillId="0" borderId="0" xfId="0" applyNumberFormat="1" applyFill="1" applyProtection="1"/>
    <xf numFmtId="49" fontId="0" fillId="0" borderId="0" xfId="0" applyNumberFormat="1" applyFill="1" applyProtection="1"/>
    <xf numFmtId="2" fontId="0" fillId="0" borderId="0" xfId="0" applyNumberFormat="1" applyFill="1" applyProtection="1"/>
    <xf numFmtId="3" fontId="25" fillId="0" borderId="0" xfId="0" applyNumberFormat="1" applyFont="1" applyFill="1" applyProtection="1"/>
    <xf numFmtId="4" fontId="25" fillId="0" borderId="0" xfId="0" applyNumberFormat="1" applyFont="1" applyFill="1" applyProtection="1"/>
    <xf numFmtId="4" fontId="0" fillId="0" borderId="0" xfId="0" applyNumberFormat="1" applyFill="1" applyProtection="1"/>
    <xf numFmtId="1" fontId="25" fillId="0" borderId="0" xfId="0" applyNumberFormat="1" applyFont="1" applyFill="1" applyProtection="1"/>
    <xf numFmtId="49" fontId="25" fillId="0" borderId="0" xfId="0" applyNumberFormat="1" applyFont="1" applyFill="1" applyProtection="1"/>
    <xf numFmtId="3" fontId="0" fillId="0" borderId="0" xfId="0" applyNumberFormat="1" applyFill="1" applyProtection="1"/>
    <xf numFmtId="3" fontId="41" fillId="0" borderId="0" xfId="0" applyNumberFormat="1" applyFont="1" applyFill="1" applyProtection="1"/>
    <xf numFmtId="0" fontId="41" fillId="0" borderId="0" xfId="0" applyFont="1" applyFill="1" applyProtection="1"/>
    <xf numFmtId="0" fontId="64" fillId="0" borderId="0" xfId="0" applyFont="1" applyFill="1" applyProtection="1"/>
    <xf numFmtId="0" fontId="0" fillId="0" borderId="0" xfId="0" applyFont="1" applyFill="1" applyProtection="1"/>
    <xf numFmtId="43" fontId="0" fillId="0" borderId="0" xfId="0" applyNumberFormat="1" applyFill="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0" fillId="0" borderId="0" xfId="0" applyAlignment="1" applyProtection="1">
      <alignment horizontal="center"/>
    </xf>
    <xf numFmtId="0" fontId="0" fillId="0" borderId="0" xfId="0" applyAlignment="1" applyProtection="1">
      <alignment horizontal="center" vertical="center"/>
    </xf>
    <xf numFmtId="0" fontId="9" fillId="5" borderId="0" xfId="0" applyFont="1" applyFill="1" applyBorder="1" applyAlignment="1" applyProtection="1">
      <alignment vertical="center"/>
    </xf>
    <xf numFmtId="0" fontId="8" fillId="5" borderId="0" xfId="0" applyFont="1" applyFill="1" applyBorder="1" applyAlignment="1" applyProtection="1">
      <alignment vertical="center" wrapText="1"/>
    </xf>
    <xf numFmtId="0" fontId="9" fillId="5" borderId="0" xfId="0" applyFont="1" applyFill="1" applyBorder="1" applyAlignment="1" applyProtection="1">
      <alignment vertical="center" wrapText="1"/>
    </xf>
    <xf numFmtId="0" fontId="15" fillId="5" borderId="0" xfId="0" applyFont="1" applyFill="1" applyBorder="1" applyAlignment="1" applyProtection="1">
      <alignment horizontal="left"/>
    </xf>
    <xf numFmtId="0" fontId="0" fillId="0" borderId="0" xfId="0" applyAlignment="1" applyProtection="1">
      <alignment horizontal="center"/>
    </xf>
    <xf numFmtId="0" fontId="0" fillId="0" borderId="0" xfId="0" applyAlignment="1" applyProtection="1">
      <alignment horizontal="center" vertical="center"/>
    </xf>
    <xf numFmtId="0" fontId="0" fillId="0" borderId="63" xfId="0" applyBorder="1" applyProtection="1"/>
    <xf numFmtId="0" fontId="25" fillId="0" borderId="0" xfId="0" applyFont="1" applyBorder="1" applyAlignment="1" applyProtection="1">
      <alignment horizontal="center" vertical="center"/>
    </xf>
    <xf numFmtId="0" fontId="8" fillId="3" borderId="5" xfId="0" applyFont="1" applyFill="1" applyBorder="1" applyAlignment="1" applyProtection="1">
      <alignment horizontal="left" vertical="center"/>
    </xf>
    <xf numFmtId="0" fontId="11" fillId="0" borderId="55" xfId="0" applyFont="1" applyFill="1" applyBorder="1" applyAlignment="1" applyProtection="1">
      <alignment horizontal="left" vertical="center"/>
    </xf>
    <xf numFmtId="0" fontId="11" fillId="0" borderId="56" xfId="0" applyFont="1" applyFill="1" applyBorder="1" applyAlignment="1" applyProtection="1">
      <alignment horizontal="left" vertical="center"/>
    </xf>
    <xf numFmtId="0" fontId="11" fillId="0" borderId="57" xfId="0" applyFont="1" applyFill="1" applyBorder="1" applyAlignment="1" applyProtection="1">
      <alignment horizontal="left" vertical="center"/>
    </xf>
    <xf numFmtId="49" fontId="57" fillId="4" borderId="5" xfId="0" applyNumberFormat="1" applyFont="1" applyFill="1" applyBorder="1" applyAlignment="1" applyProtection="1">
      <alignment horizontal="center" vertical="center" wrapText="1"/>
    </xf>
    <xf numFmtId="0" fontId="4" fillId="6" borderId="5" xfId="0" applyFont="1" applyFill="1" applyBorder="1" applyAlignment="1" applyProtection="1">
      <alignment horizontal="left" vertical="center" wrapText="1"/>
    </xf>
    <xf numFmtId="2" fontId="57" fillId="4" borderId="5" xfId="0" applyNumberFormat="1" applyFont="1" applyFill="1" applyBorder="1" applyAlignment="1" applyProtection="1">
      <alignment horizontal="center" vertical="center" wrapText="1"/>
    </xf>
    <xf numFmtId="49" fontId="57" fillId="4" borderId="5" xfId="0" applyNumberFormat="1" applyFont="1" applyFill="1" applyBorder="1" applyAlignment="1" applyProtection="1">
      <alignment horizontal="center" vertical="center" wrapText="1"/>
      <protection locked="0"/>
    </xf>
    <xf numFmtId="0" fontId="3" fillId="4" borderId="5" xfId="0" applyNumberFormat="1" applyFont="1" applyFill="1" applyBorder="1" applyAlignment="1" applyProtection="1">
      <alignment horizontal="center" vertical="center" wrapText="1"/>
      <protection locked="0"/>
    </xf>
    <xf numFmtId="0" fontId="42" fillId="0" borderId="5" xfId="0" applyFont="1" applyBorder="1" applyAlignment="1" applyProtection="1">
      <alignment horizontal="left" vertical="center"/>
    </xf>
    <xf numFmtId="0" fontId="27" fillId="3" borderId="5" xfId="0" applyFont="1" applyFill="1" applyBorder="1" applyAlignment="1" applyProtection="1">
      <alignment horizontal="left" vertical="center"/>
    </xf>
    <xf numFmtId="0" fontId="0" fillId="0" borderId="5" xfId="0" applyBorder="1" applyAlignment="1">
      <alignment horizontal="left" vertical="center"/>
    </xf>
    <xf numFmtId="0" fontId="57" fillId="4" borderId="5"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left" vertical="center" wrapText="1"/>
    </xf>
    <xf numFmtId="2" fontId="3" fillId="4" borderId="5" xfId="0" applyNumberFormat="1" applyFont="1" applyFill="1" applyBorder="1" applyAlignment="1" applyProtection="1">
      <alignment horizontal="center" vertical="center" wrapText="1"/>
      <protection locked="0"/>
    </xf>
    <xf numFmtId="0" fontId="4" fillId="6" borderId="5" xfId="0" applyFont="1" applyFill="1" applyBorder="1" applyAlignment="1" applyProtection="1">
      <alignment horizontal="left" vertical="center"/>
    </xf>
    <xf numFmtId="0" fontId="4" fillId="3" borderId="5" xfId="0" applyFont="1" applyFill="1" applyBorder="1" applyAlignment="1" applyProtection="1">
      <alignment horizontal="center" vertical="center" wrapText="1"/>
    </xf>
    <xf numFmtId="49" fontId="3" fillId="4" borderId="5" xfId="0" applyNumberFormat="1"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xf>
    <xf numFmtId="0" fontId="0" fillId="0" borderId="21"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0" xfId="0" applyFill="1" applyBorder="1" applyAlignment="1" applyProtection="1">
      <alignment horizontal="center" vertical="center"/>
    </xf>
    <xf numFmtId="0" fontId="8" fillId="3" borderId="5" xfId="0" applyFont="1" applyFill="1" applyBorder="1" applyAlignment="1" applyProtection="1">
      <alignment horizontal="left" vertical="center" wrapText="1"/>
    </xf>
    <xf numFmtId="0" fontId="27" fillId="3" borderId="5" xfId="0" applyFont="1" applyFill="1" applyBorder="1" applyAlignment="1" applyProtection="1">
      <alignment horizontal="left" vertical="center" wrapText="1"/>
    </xf>
    <xf numFmtId="1" fontId="26" fillId="4" borderId="5" xfId="0" applyNumberFormat="1" applyFont="1" applyFill="1" applyBorder="1" applyAlignment="1" applyProtection="1">
      <alignment horizontal="center" vertical="center" wrapText="1"/>
      <protection locked="0"/>
    </xf>
    <xf numFmtId="0" fontId="11" fillId="0" borderId="12" xfId="0" applyFont="1" applyFill="1" applyBorder="1" applyAlignment="1" applyProtection="1">
      <alignment horizontal="left" vertical="center"/>
    </xf>
    <xf numFmtId="2" fontId="57" fillId="4" borderId="50" xfId="0" applyNumberFormat="1" applyFont="1" applyFill="1" applyBorder="1" applyAlignment="1" applyProtection="1">
      <alignment horizontal="center" vertical="center" wrapText="1"/>
    </xf>
    <xf numFmtId="2" fontId="3" fillId="4" borderId="50" xfId="0" applyNumberFormat="1" applyFont="1" applyFill="1" applyBorder="1" applyAlignment="1" applyProtection="1">
      <alignment horizontal="center" vertical="center" wrapText="1"/>
      <protection locked="0"/>
    </xf>
    <xf numFmtId="0" fontId="4" fillId="6" borderId="50" xfId="0" applyFont="1" applyFill="1" applyBorder="1" applyAlignment="1" applyProtection="1">
      <alignment horizontal="left" vertical="center" wrapText="1"/>
    </xf>
    <xf numFmtId="0" fontId="4" fillId="6" borderId="0" xfId="0" applyFont="1" applyFill="1" applyBorder="1" applyAlignment="1" applyProtection="1">
      <alignment horizontal="left" vertical="center" wrapText="1"/>
    </xf>
    <xf numFmtId="0" fontId="3" fillId="4" borderId="5" xfId="0" applyNumberFormat="1" applyFont="1" applyFill="1" applyBorder="1" applyAlignment="1" applyProtection="1">
      <alignment horizontal="left" vertical="center" wrapText="1"/>
      <protection locked="0"/>
    </xf>
    <xf numFmtId="0" fontId="42" fillId="0" borderId="0" xfId="0" applyFont="1" applyAlignment="1" applyProtection="1">
      <alignment horizontal="center"/>
    </xf>
    <xf numFmtId="0" fontId="42" fillId="0" borderId="0" xfId="0" applyFont="1" applyAlignment="1" applyProtection="1">
      <alignment horizontal="left" vertical="center"/>
    </xf>
    <xf numFmtId="1" fontId="3" fillId="4" borderId="50" xfId="0" applyNumberFormat="1"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xf>
    <xf numFmtId="0" fontId="41" fillId="0" borderId="0" xfId="0" applyFont="1" applyAlignment="1" applyProtection="1">
      <alignment horizontal="center" vertical="center" wrapText="1"/>
    </xf>
    <xf numFmtId="0" fontId="4" fillId="6" borderId="50" xfId="0" applyFont="1" applyFill="1" applyBorder="1" applyAlignment="1" applyProtection="1">
      <alignment horizontal="center" vertical="center" wrapText="1"/>
    </xf>
    <xf numFmtId="0" fontId="11" fillId="0" borderId="0" xfId="0" applyFont="1" applyBorder="1" applyAlignment="1" applyProtection="1">
      <alignment horizontal="center"/>
    </xf>
    <xf numFmtId="1" fontId="3" fillId="7" borderId="5" xfId="0" applyNumberFormat="1" applyFont="1" applyFill="1" applyBorder="1" applyAlignment="1" applyProtection="1">
      <alignment horizontal="left" vertical="center" wrapText="1"/>
      <protection locked="0"/>
    </xf>
    <xf numFmtId="0" fontId="8" fillId="3" borderId="5" xfId="0" applyFont="1" applyFill="1" applyBorder="1" applyAlignment="1" applyProtection="1">
      <alignment horizontal="center" vertical="center"/>
      <protection locked="0"/>
    </xf>
    <xf numFmtId="3" fontId="57" fillId="4" borderId="5" xfId="0" applyNumberFormat="1" applyFont="1" applyFill="1" applyBorder="1" applyAlignment="1" applyProtection="1">
      <alignment horizontal="center" vertical="center"/>
    </xf>
    <xf numFmtId="1" fontId="3" fillId="7" borderId="0" xfId="0" applyNumberFormat="1" applyFont="1" applyFill="1" applyBorder="1" applyAlignment="1" applyProtection="1">
      <alignment horizontal="left" vertical="center" wrapText="1"/>
      <protection locked="0"/>
    </xf>
    <xf numFmtId="9" fontId="3" fillId="7" borderId="0" xfId="40" applyFont="1" applyFill="1" applyBorder="1" applyAlignment="1" applyProtection="1">
      <alignment horizontal="left" vertical="center" wrapText="1"/>
      <protection locked="0"/>
    </xf>
    <xf numFmtId="0" fontId="13" fillId="3" borderId="0" xfId="0" applyFont="1" applyFill="1" applyBorder="1" applyAlignment="1" applyProtection="1">
      <alignment vertical="center" wrapText="1"/>
    </xf>
    <xf numFmtId="0" fontId="13" fillId="3" borderId="0" xfId="0" applyFont="1" applyFill="1" applyBorder="1" applyAlignment="1" applyProtection="1">
      <alignment horizontal="left" vertical="center"/>
    </xf>
    <xf numFmtId="0" fontId="15" fillId="3" borderId="0" xfId="0" applyFont="1" applyFill="1" applyBorder="1" applyAlignment="1" applyProtection="1">
      <alignment horizontal="center"/>
    </xf>
    <xf numFmtId="1" fontId="3" fillId="7" borderId="5" xfId="0" applyNumberFormat="1" applyFont="1" applyFill="1" applyBorder="1" applyAlignment="1" applyProtection="1">
      <alignment horizontal="center" vertical="center" wrapText="1"/>
      <protection locked="0"/>
    </xf>
    <xf numFmtId="1" fontId="13" fillId="3" borderId="0" xfId="0" applyNumberFormat="1" applyFont="1" applyFill="1" applyBorder="1" applyAlignment="1" applyProtection="1">
      <alignment horizontal="left" vertical="top"/>
    </xf>
    <xf numFmtId="3" fontId="7" fillId="4" borderId="5" xfId="0" applyNumberFormat="1" applyFont="1" applyFill="1" applyBorder="1" applyAlignment="1" applyProtection="1">
      <alignment horizontal="center" vertical="center"/>
      <protection locked="0"/>
    </xf>
    <xf numFmtId="0" fontId="13" fillId="3" borderId="0" xfId="0" applyFont="1" applyFill="1" applyBorder="1" applyAlignment="1" applyProtection="1">
      <alignment horizontal="left" vertical="center" wrapText="1"/>
    </xf>
    <xf numFmtId="0" fontId="42" fillId="0" borderId="0" xfId="0" applyFont="1" applyBorder="1" applyAlignment="1" applyProtection="1">
      <alignment horizontal="center" vertical="center"/>
    </xf>
    <xf numFmtId="0" fontId="39" fillId="3" borderId="0" xfId="0" applyFont="1" applyFill="1" applyBorder="1" applyAlignment="1">
      <alignment horizontal="left"/>
    </xf>
    <xf numFmtId="1" fontId="57" fillId="7" borderId="0" xfId="0" applyNumberFormat="1" applyFont="1" applyFill="1" applyBorder="1" applyAlignment="1" applyProtection="1">
      <alignment horizontal="left" vertical="center" wrapText="1"/>
    </xf>
    <xf numFmtId="1" fontId="43" fillId="7" borderId="0" xfId="0" applyNumberFormat="1"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15" fillId="3" borderId="5" xfId="0" applyFont="1" applyFill="1" applyBorder="1" applyAlignment="1" applyProtection="1">
      <alignment horizontal="center"/>
    </xf>
    <xf numFmtId="0" fontId="16" fillId="0" borderId="45" xfId="0" applyFont="1" applyFill="1" applyBorder="1" applyAlignment="1" applyProtection="1">
      <alignment horizontal="center"/>
    </xf>
    <xf numFmtId="0" fontId="24" fillId="6" borderId="0" xfId="0" applyFont="1" applyFill="1" applyBorder="1" applyAlignment="1" applyProtection="1">
      <alignment horizontal="left" vertical="center" wrapText="1"/>
    </xf>
    <xf numFmtId="1" fontId="57" fillId="7" borderId="0" xfId="0" applyNumberFormat="1" applyFont="1" applyFill="1" applyBorder="1" applyAlignment="1" applyProtection="1">
      <alignment horizontal="center" vertical="center" wrapText="1"/>
    </xf>
    <xf numFmtId="0" fontId="57" fillId="4" borderId="0" xfId="0" applyFont="1" applyFill="1" applyBorder="1" applyAlignment="1" applyProtection="1">
      <alignment horizontal="center" vertical="center"/>
    </xf>
    <xf numFmtId="0" fontId="23" fillId="0" borderId="0" xfId="0" applyFont="1" applyFill="1" applyBorder="1" applyAlignment="1" applyProtection="1">
      <alignment horizontal="center"/>
    </xf>
    <xf numFmtId="0" fontId="8" fillId="3" borderId="0" xfId="0" applyFont="1" applyFill="1" applyBorder="1" applyAlignment="1" applyProtection="1">
      <alignment horizontal="left" vertical="center" wrapText="1"/>
    </xf>
    <xf numFmtId="1" fontId="57" fillId="4"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center"/>
    </xf>
    <xf numFmtId="3" fontId="7" fillId="0" borderId="5" xfId="0" applyNumberFormat="1" applyFont="1" applyFill="1" applyBorder="1" applyAlignment="1" applyProtection="1">
      <alignment horizontal="center" vertical="center"/>
      <protection locked="0"/>
    </xf>
    <xf numFmtId="0" fontId="45" fillId="0" borderId="16" xfId="0" applyFont="1" applyBorder="1" applyAlignment="1" applyProtection="1">
      <alignment horizontal="center"/>
    </xf>
    <xf numFmtId="0" fontId="45" fillId="0" borderId="17" xfId="0" applyFont="1" applyBorder="1" applyAlignment="1" applyProtection="1">
      <alignment horizontal="center"/>
    </xf>
    <xf numFmtId="0" fontId="45" fillId="0" borderId="18" xfId="0" applyFont="1" applyBorder="1" applyAlignment="1" applyProtection="1">
      <alignment horizontal="center"/>
    </xf>
    <xf numFmtId="4" fontId="3" fillId="4" borderId="5" xfId="0" applyNumberFormat="1"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168" fontId="3" fillId="4" borderId="5" xfId="0" applyNumberFormat="1" applyFont="1" applyFill="1" applyBorder="1" applyAlignment="1" applyProtection="1">
      <alignment horizontal="center" vertical="center" wrapText="1"/>
      <protection locked="0"/>
    </xf>
    <xf numFmtId="0" fontId="14" fillId="3" borderId="5" xfId="0" applyFont="1" applyFill="1" applyBorder="1" applyAlignment="1" applyProtection="1">
      <alignment horizontal="left" vertical="center" wrapText="1"/>
    </xf>
    <xf numFmtId="4" fontId="3" fillId="4" borderId="0" xfId="0" applyNumberFormat="1" applyFont="1" applyFill="1" applyBorder="1" applyAlignment="1" applyProtection="1">
      <alignment horizontal="center" vertical="center" wrapText="1"/>
      <protection locked="0"/>
    </xf>
    <xf numFmtId="0" fontId="24" fillId="6" borderId="0" xfId="0" applyFont="1" applyFill="1" applyBorder="1" applyAlignment="1" applyProtection="1">
      <alignment horizontal="center" vertical="center" wrapText="1"/>
    </xf>
    <xf numFmtId="0" fontId="46" fillId="3" borderId="5" xfId="0" applyFont="1" applyFill="1" applyBorder="1" applyAlignment="1" applyProtection="1">
      <alignment horizontal="left" vertical="center" wrapText="1"/>
    </xf>
    <xf numFmtId="0" fontId="3" fillId="4" borderId="0" xfId="0" applyNumberFormat="1" applyFont="1" applyFill="1" applyBorder="1" applyAlignment="1" applyProtection="1">
      <alignment horizontal="center" vertical="center" wrapText="1"/>
      <protection locked="0"/>
    </xf>
    <xf numFmtId="0" fontId="4" fillId="6" borderId="0" xfId="0" applyFont="1" applyFill="1" applyBorder="1" applyAlignment="1" applyProtection="1">
      <alignment horizontal="center" vertical="center" wrapText="1"/>
    </xf>
    <xf numFmtId="0" fontId="34" fillId="4" borderId="0"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49" fontId="43" fillId="4" borderId="0" xfId="0" applyNumberFormat="1" applyFont="1" applyFill="1" applyBorder="1" applyAlignment="1" applyProtection="1">
      <alignment horizontal="center" vertical="center" wrapText="1"/>
      <protection locked="0"/>
    </xf>
    <xf numFmtId="0" fontId="8" fillId="3" borderId="0" xfId="0" applyFont="1" applyFill="1" applyBorder="1" applyAlignment="1" applyProtection="1">
      <alignment horizontal="left" vertical="center"/>
    </xf>
    <xf numFmtId="0" fontId="40" fillId="12" borderId="39" xfId="0" applyFont="1" applyFill="1" applyBorder="1" applyAlignment="1">
      <alignment wrapText="1"/>
    </xf>
    <xf numFmtId="0" fontId="40" fillId="12" borderId="38" xfId="0" applyFont="1" applyFill="1" applyBorder="1" applyAlignment="1">
      <alignment wrapText="1"/>
    </xf>
    <xf numFmtId="0" fontId="40" fillId="12" borderId="37" xfId="0" applyFont="1" applyFill="1" applyBorder="1" applyAlignment="1">
      <alignment wrapText="1"/>
    </xf>
    <xf numFmtId="0" fontId="17" fillId="12" borderId="39" xfId="0" applyNumberFormat="1" applyFont="1" applyFill="1" applyBorder="1" applyAlignment="1">
      <alignment wrapText="1"/>
    </xf>
    <xf numFmtId="0" fontId="17" fillId="12" borderId="38" xfId="0" applyNumberFormat="1" applyFont="1" applyFill="1" applyBorder="1" applyAlignment="1">
      <alignment wrapText="1"/>
    </xf>
    <xf numFmtId="0" fontId="17" fillId="12" borderId="37" xfId="0" applyNumberFormat="1" applyFont="1" applyFill="1" applyBorder="1" applyAlignment="1">
      <alignment wrapText="1"/>
    </xf>
    <xf numFmtId="0" fontId="24" fillId="6" borderId="0" xfId="0" applyFont="1" applyFill="1" applyBorder="1" applyAlignment="1" applyProtection="1">
      <alignment horizontal="center" vertical="center"/>
    </xf>
    <xf numFmtId="0" fontId="8" fillId="14" borderId="0" xfId="0" applyFont="1" applyFill="1" applyBorder="1" applyAlignment="1" applyProtection="1">
      <alignment horizontal="left" vertical="center" wrapText="1"/>
    </xf>
    <xf numFmtId="1" fontId="3" fillId="7" borderId="0" xfId="0" applyNumberFormat="1" applyFont="1" applyFill="1" applyBorder="1" applyAlignment="1" applyProtection="1">
      <alignment horizontal="center" vertical="center" wrapText="1"/>
      <protection locked="0"/>
    </xf>
    <xf numFmtId="1" fontId="44" fillId="4" borderId="0" xfId="0" applyNumberFormat="1" applyFont="1" applyFill="1" applyBorder="1" applyAlignment="1" applyProtection="1">
      <alignment horizontal="center" vertical="center" wrapText="1"/>
      <protection locked="0"/>
    </xf>
    <xf numFmtId="1" fontId="3" fillId="4" borderId="0" xfId="0" applyNumberFormat="1" applyFont="1" applyFill="1" applyBorder="1" applyAlignment="1" applyProtection="1">
      <alignment horizontal="center" vertical="center" wrapText="1"/>
      <protection locked="0"/>
    </xf>
    <xf numFmtId="0" fontId="16" fillId="0" borderId="12" xfId="0" applyFont="1" applyFill="1" applyBorder="1" applyAlignment="1" applyProtection="1">
      <alignment horizontal="center"/>
    </xf>
    <xf numFmtId="0" fontId="9" fillId="3" borderId="0" xfId="0" applyFont="1" applyFill="1" applyBorder="1" applyAlignment="1" applyProtection="1">
      <alignment horizontal="left" vertical="center" wrapText="1"/>
    </xf>
    <xf numFmtId="49" fontId="3" fillId="4" borderId="0" xfId="0" applyNumberFormat="1" applyFont="1" applyFill="1" applyBorder="1" applyAlignment="1" applyProtection="1">
      <alignment horizontal="center" vertical="center" wrapText="1"/>
      <protection locked="0"/>
    </xf>
    <xf numFmtId="49" fontId="43" fillId="0" borderId="0" xfId="0" applyNumberFormat="1" applyFont="1" applyFill="1" applyBorder="1" applyAlignment="1" applyProtection="1">
      <alignment horizontal="center" vertical="center" wrapText="1"/>
      <protection locked="0"/>
    </xf>
    <xf numFmtId="0" fontId="15" fillId="3" borderId="0" xfId="0" applyFont="1" applyFill="1" applyBorder="1" applyAlignment="1" applyProtection="1">
      <alignment horizontal="left"/>
    </xf>
    <xf numFmtId="0" fontId="15" fillId="3" borderId="63" xfId="0" applyFont="1" applyFill="1" applyBorder="1" applyAlignment="1" applyProtection="1">
      <alignment horizontal="left"/>
    </xf>
    <xf numFmtId="4" fontId="32" fillId="4" borderId="8" xfId="0" applyNumberFormat="1" applyFont="1" applyFill="1" applyBorder="1" applyAlignment="1" applyProtection="1">
      <alignment horizontal="center" vertical="center" wrapText="1"/>
      <protection locked="0"/>
    </xf>
    <xf numFmtId="4" fontId="32" fillId="4" borderId="10" xfId="0" applyNumberFormat="1" applyFont="1" applyFill="1" applyBorder="1" applyAlignment="1" applyProtection="1">
      <alignment horizontal="center" vertical="center" wrapText="1"/>
      <protection locked="0"/>
    </xf>
    <xf numFmtId="4" fontId="32" fillId="4" borderId="9" xfId="0" applyNumberFormat="1" applyFont="1" applyFill="1" applyBorder="1" applyAlignment="1" applyProtection="1">
      <alignment horizontal="center" vertical="center" wrapText="1"/>
      <protection locked="0"/>
    </xf>
    <xf numFmtId="1" fontId="57" fillId="4" borderId="0" xfId="0" applyNumberFormat="1" applyFont="1" applyFill="1" applyBorder="1" applyAlignment="1" applyProtection="1">
      <alignment horizontal="center" vertical="center" wrapText="1"/>
      <protection locked="0"/>
    </xf>
    <xf numFmtId="0" fontId="24" fillId="6" borderId="25" xfId="0" applyFont="1" applyFill="1" applyBorder="1" applyAlignment="1" applyProtection="1">
      <alignment horizontal="left" vertical="center" wrapText="1"/>
    </xf>
    <xf numFmtId="4" fontId="32" fillId="4" borderId="5" xfId="0" applyNumberFormat="1" applyFont="1" applyFill="1" applyBorder="1" applyAlignment="1" applyProtection="1">
      <alignment horizontal="center" vertical="center" wrapText="1"/>
      <protection locked="0"/>
    </xf>
    <xf numFmtId="4" fontId="58" fillId="4" borderId="8" xfId="0" applyNumberFormat="1" applyFont="1" applyFill="1" applyBorder="1" applyAlignment="1" applyProtection="1">
      <alignment horizontal="center" vertical="center" wrapText="1"/>
    </xf>
    <xf numFmtId="4" fontId="58" fillId="4" borderId="9" xfId="0" applyNumberFormat="1" applyFont="1" applyFill="1" applyBorder="1" applyAlignment="1" applyProtection="1">
      <alignment horizontal="center" vertical="center" wrapText="1"/>
    </xf>
    <xf numFmtId="4" fontId="32" fillId="4" borderId="8" xfId="0" applyNumberFormat="1" applyFont="1" applyFill="1" applyBorder="1" applyAlignment="1" applyProtection="1">
      <alignment horizontal="center" vertical="center" wrapText="1"/>
    </xf>
    <xf numFmtId="4" fontId="32" fillId="4" borderId="9" xfId="0" applyNumberFormat="1" applyFont="1" applyFill="1" applyBorder="1" applyAlignment="1" applyProtection="1">
      <alignment horizontal="center" vertical="center" wrapText="1"/>
    </xf>
    <xf numFmtId="4" fontId="32" fillId="4" borderId="5" xfId="0" applyNumberFormat="1" applyFont="1" applyFill="1" applyBorder="1" applyAlignment="1" applyProtection="1">
      <alignment horizontal="center" vertical="center" wrapText="1"/>
    </xf>
    <xf numFmtId="4" fontId="58" fillId="4" borderId="5"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xf>
    <xf numFmtId="0" fontId="15" fillId="3" borderId="25" xfId="0" applyFont="1" applyFill="1" applyBorder="1" applyAlignment="1" applyProtection="1">
      <alignment horizontal="center"/>
    </xf>
    <xf numFmtId="4" fontId="58" fillId="4" borderId="8" xfId="0" applyNumberFormat="1" applyFont="1" applyFill="1" applyBorder="1" applyAlignment="1" applyProtection="1">
      <alignment horizontal="center" vertical="center" wrapText="1"/>
      <protection locked="0"/>
    </xf>
    <xf numFmtId="4" fontId="58" fillId="4" borderId="9" xfId="0" applyNumberFormat="1" applyFont="1" applyFill="1" applyBorder="1" applyAlignment="1" applyProtection="1">
      <alignment horizontal="center" vertical="center" wrapText="1"/>
      <protection locked="0"/>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2" fillId="4" borderId="8" xfId="0" applyFont="1" applyFill="1" applyBorder="1" applyAlignment="1" applyProtection="1">
      <alignment horizontal="center" vertical="center" wrapText="1"/>
    </xf>
    <xf numFmtId="0" fontId="32" fillId="4" borderId="9" xfId="0" applyFont="1" applyFill="1" applyBorder="1" applyAlignment="1" applyProtection="1">
      <alignment horizontal="center" vertical="center" wrapText="1"/>
    </xf>
    <xf numFmtId="0" fontId="32" fillId="4" borderId="10" xfId="0" applyFont="1" applyFill="1" applyBorder="1" applyAlignment="1" applyProtection="1">
      <alignment horizontal="center" vertical="center" wrapText="1"/>
    </xf>
    <xf numFmtId="0" fontId="24" fillId="6" borderId="25" xfId="0" applyFont="1" applyFill="1" applyBorder="1" applyAlignment="1" applyProtection="1">
      <alignment horizontal="center" vertical="center" wrapText="1"/>
    </xf>
    <xf numFmtId="0" fontId="32" fillId="4" borderId="8"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horizontal="center" vertical="center" wrapText="1"/>
    </xf>
    <xf numFmtId="4" fontId="32" fillId="4" borderId="10" xfId="0" applyNumberFormat="1" applyFont="1" applyFill="1" applyBorder="1" applyAlignment="1" applyProtection="1">
      <alignment horizontal="center" vertical="center" wrapText="1"/>
    </xf>
    <xf numFmtId="0" fontId="0" fillId="3" borderId="0" xfId="0" applyFill="1" applyBorder="1" applyAlignment="1" applyProtection="1">
      <alignment horizontal="center"/>
    </xf>
    <xf numFmtId="0" fontId="32" fillId="4" borderId="8" xfId="0" applyNumberFormat="1" applyFont="1" applyFill="1" applyBorder="1" applyAlignment="1" applyProtection="1">
      <alignment horizontal="center" vertical="center" wrapText="1"/>
      <protection locked="0"/>
    </xf>
    <xf numFmtId="0" fontId="32" fillId="4" borderId="9" xfId="0" applyNumberFormat="1" applyFont="1" applyFill="1" applyBorder="1" applyAlignment="1" applyProtection="1">
      <alignment horizontal="center" vertical="center" wrapText="1"/>
      <protection locked="0"/>
    </xf>
    <xf numFmtId="0" fontId="15" fillId="3" borderId="23" xfId="0" applyFont="1" applyFill="1" applyBorder="1" applyAlignment="1" applyProtection="1">
      <alignment horizontal="center"/>
    </xf>
    <xf numFmtId="0" fontId="9" fillId="4" borderId="5"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xf>
    <xf numFmtId="0" fontId="47" fillId="0" borderId="0" xfId="0" applyFont="1" applyBorder="1" applyAlignment="1" applyProtection="1">
      <alignment horizontal="center" vertical="center" wrapText="1"/>
    </xf>
    <xf numFmtId="0" fontId="12" fillId="11" borderId="5" xfId="0" applyFont="1" applyFill="1" applyBorder="1" applyAlignment="1" applyProtection="1">
      <alignment horizontal="left" vertical="center"/>
    </xf>
    <xf numFmtId="0" fontId="9" fillId="3" borderId="11"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30" xfId="0" applyFont="1" applyFill="1" applyBorder="1" applyAlignment="1" applyProtection="1">
      <alignment horizontal="center" vertical="center" wrapText="1"/>
    </xf>
    <xf numFmtId="0" fontId="9" fillId="3" borderId="25"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29" fillId="3" borderId="21" xfId="0" applyFont="1" applyFill="1" applyBorder="1" applyAlignment="1" applyProtection="1">
      <alignment horizontal="center" vertical="center" wrapText="1"/>
    </xf>
    <xf numFmtId="0" fontId="29" fillId="3" borderId="40" xfId="0" applyFont="1" applyFill="1" applyBorder="1" applyAlignment="1" applyProtection="1">
      <alignment horizontal="center" vertical="center" wrapText="1"/>
    </xf>
    <xf numFmtId="0" fontId="29" fillId="3" borderId="0" xfId="0" applyFont="1" applyFill="1" applyBorder="1" applyAlignment="1" applyProtection="1">
      <alignment horizontal="center" vertical="center" wrapText="1"/>
    </xf>
    <xf numFmtId="166" fontId="9" fillId="3" borderId="9" xfId="1" applyNumberFormat="1" applyFont="1" applyFill="1" applyBorder="1" applyAlignment="1" applyProtection="1">
      <alignment horizontal="center" vertical="center" wrapText="1"/>
    </xf>
    <xf numFmtId="166" fontId="9" fillId="3" borderId="5" xfId="1" applyNumberFormat="1" applyFont="1" applyFill="1" applyBorder="1" applyAlignment="1" applyProtection="1">
      <alignment horizontal="center" vertical="center" wrapText="1"/>
    </xf>
    <xf numFmtId="166" fontId="9" fillId="3" borderId="8" xfId="1"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167" fontId="3" fillId="7" borderId="5" xfId="0" applyNumberFormat="1" applyFont="1" applyFill="1" applyBorder="1" applyAlignment="1" applyProtection="1">
      <alignment horizontal="left" vertical="center" wrapText="1"/>
      <protection locked="0"/>
    </xf>
    <xf numFmtId="0" fontId="9" fillId="3" borderId="50" xfId="0" applyFont="1" applyFill="1" applyBorder="1" applyAlignment="1" applyProtection="1">
      <alignment horizontal="left" vertical="center" wrapText="1"/>
    </xf>
    <xf numFmtId="0" fontId="29" fillId="3" borderId="5" xfId="0" applyFont="1" applyFill="1" applyBorder="1" applyAlignment="1" applyProtection="1">
      <alignment horizontal="center" vertical="center" wrapText="1"/>
    </xf>
    <xf numFmtId="0" fontId="10" fillId="0" borderId="50" xfId="0" applyFont="1" applyFill="1" applyBorder="1" applyAlignment="1" applyProtection="1">
      <alignment horizontal="left" vertical="center"/>
    </xf>
    <xf numFmtId="0" fontId="50" fillId="15" borderId="0" xfId="0" applyFont="1" applyFill="1" applyBorder="1" applyAlignment="1">
      <alignment horizontal="center" vertical="center" wrapText="1"/>
    </xf>
    <xf numFmtId="1" fontId="51" fillId="16" borderId="0" xfId="0" applyNumberFormat="1" applyFont="1" applyFill="1" applyBorder="1" applyAlignment="1" applyProtection="1">
      <alignment horizontal="center" vertical="center" wrapText="1"/>
      <protection locked="0"/>
    </xf>
    <xf numFmtId="167" fontId="53" fillId="17" borderId="25" xfId="0" applyNumberFormat="1"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xf>
    <xf numFmtId="167" fontId="3" fillId="7" borderId="5" xfId="0" applyNumberFormat="1" applyFont="1" applyFill="1" applyBorder="1" applyAlignment="1" applyProtection="1">
      <alignment horizontal="center" vertical="center" wrapText="1"/>
      <protection locked="0"/>
    </xf>
    <xf numFmtId="43" fontId="9" fillId="3" borderId="0" xfId="1"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167" fontId="3" fillId="7" borderId="21" xfId="0" applyNumberFormat="1" applyFont="1" applyFill="1" applyBorder="1" applyAlignment="1" applyProtection="1">
      <alignment horizontal="center" vertical="center" wrapText="1"/>
      <protection locked="0"/>
    </xf>
    <xf numFmtId="0" fontId="43" fillId="5" borderId="0" xfId="0" applyFont="1" applyFill="1" applyBorder="1" applyAlignment="1" applyProtection="1">
      <alignment horizontal="center" vertical="center"/>
    </xf>
    <xf numFmtId="0" fontId="8" fillId="3" borderId="50" xfId="0" applyFont="1" applyFill="1" applyBorder="1" applyAlignment="1" applyProtection="1">
      <alignment horizontal="left" vertical="center"/>
    </xf>
    <xf numFmtId="167" fontId="3" fillId="7" borderId="9" xfId="0" applyNumberFormat="1" applyFont="1" applyFill="1" applyBorder="1" applyAlignment="1" applyProtection="1">
      <alignment horizontal="center" vertical="center" wrapText="1"/>
      <protection locked="0"/>
    </xf>
    <xf numFmtId="167" fontId="3" fillId="7" borderId="8" xfId="0" applyNumberFormat="1" applyFont="1" applyFill="1" applyBorder="1" applyAlignment="1" applyProtection="1">
      <alignment horizontal="center" vertical="center" wrapText="1"/>
      <protection locked="0"/>
    </xf>
    <xf numFmtId="167" fontId="8" fillId="17" borderId="8" xfId="1" applyNumberFormat="1" applyFont="1" applyFill="1" applyBorder="1" applyAlignment="1" applyProtection="1">
      <alignment horizontal="center" vertical="center"/>
    </xf>
    <xf numFmtId="167" fontId="8" fillId="17" borderId="9" xfId="1" applyNumberFormat="1" applyFont="1" applyFill="1" applyBorder="1" applyAlignment="1" applyProtection="1">
      <alignment horizontal="center" vertical="center"/>
    </xf>
    <xf numFmtId="167" fontId="3" fillId="7" borderId="24" xfId="0" applyNumberFormat="1" applyFont="1" applyFill="1" applyBorder="1" applyAlignment="1" applyProtection="1">
      <alignment horizontal="center" vertical="center" wrapText="1"/>
      <protection locked="0"/>
    </xf>
    <xf numFmtId="167" fontId="3" fillId="7" borderId="22" xfId="0" applyNumberFormat="1"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xf>
    <xf numFmtId="0" fontId="50" fillId="15" borderId="0" xfId="0" applyFont="1" applyFill="1" applyBorder="1" applyAlignment="1">
      <alignment horizontal="left" vertical="center" wrapText="1"/>
    </xf>
    <xf numFmtId="1" fontId="51" fillId="16" borderId="0" xfId="0" applyNumberFormat="1" applyFont="1" applyFill="1" applyBorder="1" applyAlignment="1">
      <alignment horizontal="center" vertical="center" wrapText="1"/>
    </xf>
    <xf numFmtId="4" fontId="59" fillId="15" borderId="0" xfId="0" applyNumberFormat="1" applyFont="1" applyFill="1" applyBorder="1" applyAlignment="1">
      <alignment horizontal="left" vertical="center" wrapText="1"/>
    </xf>
    <xf numFmtId="0" fontId="59" fillId="15" borderId="0" xfId="0" applyFont="1" applyFill="1" applyBorder="1" applyAlignment="1">
      <alignment horizontal="left" vertical="center" wrapText="1"/>
    </xf>
    <xf numFmtId="0" fontId="4" fillId="3" borderId="0" xfId="0" applyFont="1" applyFill="1" applyBorder="1" applyAlignment="1" applyProtection="1">
      <alignment horizontal="left" vertical="center" wrapText="1"/>
    </xf>
    <xf numFmtId="0" fontId="0" fillId="16" borderId="5" xfId="0" applyFill="1" applyBorder="1" applyAlignment="1">
      <alignment horizontal="center"/>
    </xf>
    <xf numFmtId="0" fontId="6" fillId="5" borderId="0" xfId="0" applyFont="1" applyFill="1" applyBorder="1" applyAlignment="1" applyProtection="1">
      <alignment horizontal="center" vertical="center"/>
    </xf>
  </cellXfs>
  <cellStyles count="41">
    <cellStyle name="Euro" xfId="5"/>
    <cellStyle name="Millares" xfId="1" builtinId="3"/>
    <cellStyle name="Millares 2" xfId="4"/>
    <cellStyle name="Millares 2 2" xfId="6"/>
    <cellStyle name="Millares 2 3" xfId="7"/>
    <cellStyle name="Millares 3" xfId="8"/>
    <cellStyle name="Millares 4" xfId="9"/>
    <cellStyle name="Millares 5" xfId="10"/>
    <cellStyle name="Millares 5 2" xfId="11"/>
    <cellStyle name="Millares 6" xfId="12"/>
    <cellStyle name="Millares 7" xfId="13"/>
    <cellStyle name="Millares 8" xfId="14"/>
    <cellStyle name="Moneda 2" xfId="3"/>
    <cellStyle name="Normal" xfId="0" builtinId="0"/>
    <cellStyle name="Normal 10" xfId="15"/>
    <cellStyle name="Normal 11" xfId="16"/>
    <cellStyle name="Normal 2" xfId="2"/>
    <cellStyle name="Normal 3" xfId="17"/>
    <cellStyle name="Normal 4" xfId="18"/>
    <cellStyle name="Normal 5" xfId="19"/>
    <cellStyle name="Normal 5 2" xfId="20"/>
    <cellStyle name="Normal 5 2 2" xfId="21"/>
    <cellStyle name="Normal 5 3" xfId="22"/>
    <cellStyle name="Normal 5 3 2" xfId="23"/>
    <cellStyle name="Normal 5 4" xfId="24"/>
    <cellStyle name="Normal 6" xfId="25"/>
    <cellStyle name="Normal 6 2" xfId="26"/>
    <cellStyle name="Normal 7" xfId="27"/>
    <cellStyle name="Normal 8" xfId="28"/>
    <cellStyle name="Normal 8 2" xfId="29"/>
    <cellStyle name="Normal 9" xfId="30"/>
    <cellStyle name="Porcentaje" xfId="40" builtinId="5"/>
    <cellStyle name="Porcentual 2" xfId="31"/>
    <cellStyle name="Porcentual 2 2" xfId="32"/>
    <cellStyle name="Porcentual 3" xfId="33"/>
    <cellStyle name="Porcentual 3 2" xfId="34"/>
    <cellStyle name="Porcentual 4" xfId="35"/>
    <cellStyle name="Porcentual 5" xfId="36"/>
    <cellStyle name="Porcentual 5 2" xfId="37"/>
    <cellStyle name="Porcentual 6" xfId="38"/>
    <cellStyle name="Porcentual 7" xfId="39"/>
  </cellStyles>
  <dxfs count="3469">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bgColor theme="0"/>
        </patternFill>
      </fill>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fgColor theme="0"/>
          <bgColor theme="0"/>
        </patternFill>
      </fill>
      <border>
        <vertical/>
        <horizontal/>
      </border>
    </dxf>
    <dxf>
      <font>
        <color theme="0"/>
      </font>
      <fill>
        <patternFill patternType="solid">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dxf>
    <dxf>
      <font>
        <color theme="0"/>
      </font>
      <fill>
        <patternFill>
          <fgColor theme="0"/>
          <bgColor theme="0"/>
        </patternFill>
      </fill>
      <border>
        <vertical/>
        <horizontal/>
      </border>
    </dxf>
    <dxf>
      <font>
        <color theme="0"/>
      </font>
      <fill>
        <patternFill>
          <fgColor theme="0"/>
          <bgColor theme="0"/>
        </patternFill>
      </fill>
      <border>
        <vertical/>
        <horizontal/>
      </border>
    </dxf>
    <dxf>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patternType="solid">
          <fgColor theme="0"/>
          <bgColor theme="0"/>
        </patternFill>
      </fill>
      <border>
        <vertical/>
        <horizontal/>
      </border>
    </dxf>
    <dxf>
      <font>
        <color theme="0"/>
      </font>
      <fill>
        <patternFill>
          <bgColor theme="0"/>
        </patternFill>
      </fill>
      <border>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fgColor theme="0"/>
          <bgColor theme="0"/>
        </patternFill>
      </fill>
      <border>
        <vertical/>
        <horizontal/>
      </border>
    </dxf>
    <dxf>
      <font>
        <color theme="0"/>
      </font>
      <fill>
        <patternFill patternType="solid">
          <fgColor theme="0"/>
          <bgColor theme="0"/>
        </patternFill>
      </fill>
      <border>
        <vertical/>
        <horizontal/>
      </border>
    </dxf>
    <dxf>
      <font>
        <color theme="0"/>
      </font>
      <fill>
        <patternFill>
          <bgColor theme="0"/>
        </patternFill>
      </fill>
      <border>
        <left/>
        <right/>
        <top/>
        <bottom/>
        <vertical/>
        <horizontal/>
      </border>
    </dxf>
    <dxf>
      <font>
        <color auto="1"/>
      </font>
      <fill>
        <patternFill>
          <fgColor rgb="FFCCCCFF"/>
          <bgColor rgb="FFCCCCFF"/>
        </patternFill>
      </fill>
      <border>
        <vertical/>
        <horizontal/>
      </border>
    </dxf>
    <dxf>
      <font>
        <color auto="1"/>
      </font>
      <fill>
        <patternFill>
          <fgColor rgb="FFCCCCFF"/>
          <bgColor rgb="FFCCCCFF"/>
        </patternFill>
      </fill>
      <border>
        <vertical/>
        <horizontal/>
      </border>
    </dxf>
    <dxf>
      <font>
        <color auto="1"/>
      </font>
      <fill>
        <patternFill>
          <fgColor rgb="FFCCCCFF"/>
          <bgColor rgb="FFCCCCFF"/>
        </patternFill>
      </fill>
      <border>
        <vertical/>
        <horizontal/>
      </border>
    </dxf>
    <dxf>
      <font>
        <color auto="1"/>
      </font>
      <fill>
        <patternFill>
          <fgColor rgb="FFCCCCFF"/>
          <bgColor rgb="FFCCCCFF"/>
        </patternFill>
      </fill>
      <border>
        <vertical/>
        <horizontal/>
      </border>
    </dxf>
    <dxf>
      <font>
        <color auto="1"/>
      </font>
      <fill>
        <patternFill>
          <fgColor rgb="FFCCCCFF"/>
          <bgColor rgb="FFCCCCFF"/>
        </patternFill>
      </fill>
      <border>
        <vertical/>
        <horizontal/>
      </border>
    </dxf>
    <dxf>
      <font>
        <color auto="1"/>
      </font>
      <fill>
        <patternFill>
          <fgColor rgb="FFCCCCFF"/>
          <bgColor rgb="FFCCCCFF"/>
        </patternFill>
      </fill>
      <border>
        <vertical/>
        <horizontal/>
      </border>
    </dxf>
    <dxf>
      <font>
        <color auto="1"/>
      </font>
      <fill>
        <patternFill>
          <fgColor rgb="FFCCCCFF"/>
          <bgColor rgb="FFCCCCFF"/>
        </patternFill>
      </fill>
      <border>
        <vertical/>
        <horizontal/>
      </border>
    </dxf>
    <dxf>
      <font>
        <color auto="1"/>
      </font>
      <fill>
        <patternFill>
          <fgColor rgb="FFCCCCFF"/>
          <bgColor rgb="FFCCCCFF"/>
        </patternFill>
      </fill>
      <border>
        <vertical/>
        <horizontal/>
      </border>
    </dxf>
    <dxf>
      <font>
        <color auto="1"/>
      </font>
      <fill>
        <patternFill>
          <fgColor rgb="FFCCCCFF"/>
          <bgColor rgb="FFCCCCFF"/>
        </patternFill>
      </fill>
      <border>
        <vertical/>
        <horizontal/>
      </border>
    </dxf>
    <dxf>
      <font>
        <color auto="1"/>
      </font>
      <fill>
        <patternFill>
          <fgColor rgb="FFCCCCFF"/>
          <bgColor rgb="FFCCCCFF"/>
        </patternFill>
      </fill>
      <border>
        <vertical/>
        <horizontal/>
      </border>
    </dxf>
    <dxf>
      <font>
        <color auto="1"/>
      </font>
      <fill>
        <patternFill>
          <fgColor rgb="FFCCCCFF"/>
          <bgColor rgb="FFCCCCFF"/>
        </patternFill>
      </fill>
      <border>
        <vertical/>
        <horizontal/>
      </border>
    </dxf>
    <dxf>
      <font>
        <color auto="1"/>
      </font>
      <fill>
        <patternFill>
          <fgColor rgb="FFCCCCFF"/>
          <bgColor rgb="FFCCCCFF"/>
        </patternFill>
      </fill>
      <border>
        <vertical/>
        <horizontal/>
      </border>
    </dxf>
    <dxf>
      <font>
        <color auto="1"/>
      </font>
      <fill>
        <patternFill>
          <fgColor rgb="FFCCCCFF"/>
          <bgColor rgb="FFCCCCFF"/>
        </patternFill>
      </fill>
      <border>
        <vertical/>
        <horizontal/>
      </border>
    </dxf>
    <dxf>
      <font>
        <color auto="1"/>
      </font>
      <fill>
        <patternFill>
          <fgColor rgb="FFCCCCFF"/>
          <bgColor rgb="FFCCCCFF"/>
        </patternFill>
      </fill>
      <border>
        <vertical/>
        <horizontal/>
      </border>
    </dxf>
    <dxf>
      <font>
        <color auto="1"/>
      </font>
      <fill>
        <patternFill>
          <fgColor rgb="FFCCCCFF"/>
          <bgColor rgb="FFCCCCFF"/>
        </patternFill>
      </fill>
      <border>
        <vertical/>
        <horizontal/>
      </border>
    </dxf>
    <dxf>
      <font>
        <color auto="1"/>
      </font>
      <fill>
        <patternFill>
          <fgColor rgb="FFCCCCFF"/>
          <bgColor rgb="FFCCCCFF"/>
        </patternFill>
      </fill>
      <border>
        <vertical/>
        <horizontal/>
      </border>
    </dxf>
    <dxf>
      <font>
        <color theme="0"/>
      </font>
      <fill>
        <patternFill>
          <fgColor theme="0"/>
          <bgColor theme="0"/>
        </patternFill>
      </fill>
      <border>
        <vertical/>
        <horizontal/>
      </border>
    </dxf>
    <dxf>
      <font>
        <color auto="1"/>
      </font>
      <fill>
        <patternFill>
          <fgColor rgb="FFCCCCFF"/>
          <bgColor rgb="FFCCCCFF"/>
        </patternFill>
      </fill>
      <border>
        <vertical/>
        <horizontal/>
      </border>
    </dxf>
    <dxf>
      <font>
        <color theme="0"/>
      </font>
    </dxf>
    <dxf>
      <font>
        <color theme="0"/>
      </font>
      <fill>
        <patternFill>
          <bgColor theme="0"/>
        </patternFill>
      </fill>
      <border>
        <left/>
        <right/>
        <top/>
        <bottom/>
        <vertical/>
        <horizontal/>
      </border>
    </dxf>
  </dxfs>
  <tableStyles count="0" defaultTableStyle="TableStyleMedium9" defaultPivotStyle="PivotStyleLight16"/>
  <colors>
    <mruColors>
      <color rgb="FF333399"/>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AH$1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380999</xdr:colOff>
      <xdr:row>0</xdr:row>
      <xdr:rowOff>19050</xdr:rowOff>
    </xdr:from>
    <xdr:to>
      <xdr:col>3</xdr:col>
      <xdr:colOff>276225</xdr:colOff>
      <xdr:row>0</xdr:row>
      <xdr:rowOff>1049319</xdr:rowOff>
    </xdr:to>
    <xdr:pic>
      <xdr:nvPicPr>
        <xdr:cNvPr id="2" name="1 Imagen" descr="logo MDS (RGB).jpg"/>
        <xdr:cNvPicPr>
          <a:picLocks noChangeAspect="1"/>
        </xdr:cNvPicPr>
      </xdr:nvPicPr>
      <xdr:blipFill>
        <a:blip xmlns:r="http://schemas.openxmlformats.org/officeDocument/2006/relationships" r:embed="rId1" cstate="print"/>
        <a:stretch>
          <a:fillRect/>
        </a:stretch>
      </xdr:blipFill>
      <xdr:spPr>
        <a:xfrm>
          <a:off x="380999" y="19050"/>
          <a:ext cx="1038225" cy="1030269"/>
        </a:xfrm>
        <a:prstGeom prst="rect">
          <a:avLst/>
        </a:prstGeom>
      </xdr:spPr>
    </xdr:pic>
    <xdr:clientData/>
  </xdr:twoCellAnchor>
  <xdr:twoCellAnchor editAs="oneCell">
    <xdr:from>
      <xdr:col>28</xdr:col>
      <xdr:colOff>28574</xdr:colOff>
      <xdr:row>0</xdr:row>
      <xdr:rowOff>47625</xdr:rowOff>
    </xdr:from>
    <xdr:to>
      <xdr:col>31</xdr:col>
      <xdr:colOff>9523</xdr:colOff>
      <xdr:row>1</xdr:row>
      <xdr:rowOff>11094</xdr:rowOff>
    </xdr:to>
    <xdr:pic>
      <xdr:nvPicPr>
        <xdr:cNvPr id="4" name="3 Imagen" descr="logo MDS (RGB).jpg"/>
        <xdr:cNvPicPr>
          <a:picLocks noChangeAspect="1"/>
        </xdr:cNvPicPr>
      </xdr:nvPicPr>
      <xdr:blipFill>
        <a:blip xmlns:r="http://schemas.openxmlformats.org/officeDocument/2006/relationships" r:embed="rId1" cstate="print"/>
        <a:stretch>
          <a:fillRect/>
        </a:stretch>
      </xdr:blipFill>
      <xdr:spPr>
        <a:xfrm>
          <a:off x="10439399" y="47625"/>
          <a:ext cx="1038225" cy="10302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171450</xdr:colOff>
          <xdr:row>41</xdr:row>
          <xdr:rowOff>114300</xdr:rowOff>
        </xdr:from>
        <xdr:to>
          <xdr:col>13</xdr:col>
          <xdr:colOff>28575</xdr:colOff>
          <xdr:row>43</xdr:row>
          <xdr:rowOff>133350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cs typeface="Tahoma"/>
                </a:rPr>
                <a:t>Permanente</a:t>
              </a:r>
              <a:endParaRPr lang="es-CL"/>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2598</xdr:colOff>
      <xdr:row>0</xdr:row>
      <xdr:rowOff>1030269</xdr:rowOff>
    </xdr:to>
    <xdr:pic>
      <xdr:nvPicPr>
        <xdr:cNvPr id="8" name="7 Imagen" descr="logo MDS (RGB).jpg"/>
        <xdr:cNvPicPr>
          <a:picLocks noChangeAspect="1"/>
        </xdr:cNvPicPr>
      </xdr:nvPicPr>
      <xdr:blipFill>
        <a:blip xmlns:r="http://schemas.openxmlformats.org/officeDocument/2006/relationships" r:embed="rId1" cstate="print"/>
        <a:stretch>
          <a:fillRect/>
        </a:stretch>
      </xdr:blipFill>
      <xdr:spPr>
        <a:xfrm>
          <a:off x="762000" y="0"/>
          <a:ext cx="1040823" cy="1030269"/>
        </a:xfrm>
        <a:prstGeom prst="rect">
          <a:avLst/>
        </a:prstGeom>
      </xdr:spPr>
    </xdr:pic>
    <xdr:clientData/>
  </xdr:twoCellAnchor>
  <xdr:twoCellAnchor editAs="oneCell">
    <xdr:from>
      <xdr:col>26</xdr:col>
      <xdr:colOff>38100</xdr:colOff>
      <xdr:row>0</xdr:row>
      <xdr:rowOff>28575</xdr:rowOff>
    </xdr:from>
    <xdr:to>
      <xdr:col>28</xdr:col>
      <xdr:colOff>40698</xdr:colOff>
      <xdr:row>0</xdr:row>
      <xdr:rowOff>1058844</xdr:rowOff>
    </xdr:to>
    <xdr:pic>
      <xdr:nvPicPr>
        <xdr:cNvPr id="9" name="8 Imagen" descr="logo MDS (RGB).jpg"/>
        <xdr:cNvPicPr>
          <a:picLocks noChangeAspect="1"/>
        </xdr:cNvPicPr>
      </xdr:nvPicPr>
      <xdr:blipFill>
        <a:blip xmlns:r="http://schemas.openxmlformats.org/officeDocument/2006/relationships" r:embed="rId1" cstate="print"/>
        <a:stretch>
          <a:fillRect/>
        </a:stretch>
      </xdr:blipFill>
      <xdr:spPr>
        <a:xfrm>
          <a:off x="9686925" y="28575"/>
          <a:ext cx="1040823" cy="10302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278823</xdr:colOff>
      <xdr:row>0</xdr:row>
      <xdr:rowOff>1030269</xdr:rowOff>
    </xdr:to>
    <xdr:pic>
      <xdr:nvPicPr>
        <xdr:cNvPr id="4" name="3 Imagen" descr="logo MDS (RGB).jpg"/>
        <xdr:cNvPicPr>
          <a:picLocks noChangeAspect="1"/>
        </xdr:cNvPicPr>
      </xdr:nvPicPr>
      <xdr:blipFill>
        <a:blip xmlns:r="http://schemas.openxmlformats.org/officeDocument/2006/relationships" r:embed="rId1" cstate="print"/>
        <a:stretch>
          <a:fillRect/>
        </a:stretch>
      </xdr:blipFill>
      <xdr:spPr>
        <a:xfrm>
          <a:off x="762000" y="0"/>
          <a:ext cx="1040823" cy="1030269"/>
        </a:xfrm>
        <a:prstGeom prst="rect">
          <a:avLst/>
        </a:prstGeom>
      </xdr:spPr>
    </xdr:pic>
    <xdr:clientData/>
  </xdr:twoCellAnchor>
  <xdr:twoCellAnchor editAs="oneCell">
    <xdr:from>
      <xdr:col>30</xdr:col>
      <xdr:colOff>142875</xdr:colOff>
      <xdr:row>0</xdr:row>
      <xdr:rowOff>19050</xdr:rowOff>
    </xdr:from>
    <xdr:to>
      <xdr:col>32</xdr:col>
      <xdr:colOff>438367</xdr:colOff>
      <xdr:row>0</xdr:row>
      <xdr:rowOff>1049319</xdr:rowOff>
    </xdr:to>
    <xdr:pic>
      <xdr:nvPicPr>
        <xdr:cNvPr id="5" name="4 Imagen" descr="logo MDS (RGB).jpg"/>
        <xdr:cNvPicPr>
          <a:picLocks noChangeAspect="1"/>
        </xdr:cNvPicPr>
      </xdr:nvPicPr>
      <xdr:blipFill>
        <a:blip xmlns:r="http://schemas.openxmlformats.org/officeDocument/2006/relationships" r:embed="rId1" cstate="print"/>
        <a:stretch>
          <a:fillRect/>
        </a:stretch>
      </xdr:blipFill>
      <xdr:spPr>
        <a:xfrm>
          <a:off x="11258550" y="19050"/>
          <a:ext cx="1040823" cy="10302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9525</xdr:rowOff>
    </xdr:from>
    <xdr:to>
      <xdr:col>3</xdr:col>
      <xdr:colOff>451634</xdr:colOff>
      <xdr:row>0</xdr:row>
      <xdr:rowOff>1039794</xdr:rowOff>
    </xdr:to>
    <xdr:pic>
      <xdr:nvPicPr>
        <xdr:cNvPr id="6" name="5 Imagen" descr="logo MDS (RGB).jpg"/>
        <xdr:cNvPicPr>
          <a:picLocks noChangeAspect="1"/>
        </xdr:cNvPicPr>
      </xdr:nvPicPr>
      <xdr:blipFill>
        <a:blip xmlns:r="http://schemas.openxmlformats.org/officeDocument/2006/relationships" r:embed="rId1" cstate="print"/>
        <a:stretch>
          <a:fillRect/>
        </a:stretch>
      </xdr:blipFill>
      <xdr:spPr>
        <a:xfrm>
          <a:off x="390525" y="9525"/>
          <a:ext cx="1040823" cy="1030269"/>
        </a:xfrm>
        <a:prstGeom prst="rect">
          <a:avLst/>
        </a:prstGeom>
      </xdr:spPr>
    </xdr:pic>
    <xdr:clientData/>
  </xdr:twoCellAnchor>
  <xdr:twoCellAnchor editAs="oneCell">
    <xdr:from>
      <xdr:col>41</xdr:col>
      <xdr:colOff>353546</xdr:colOff>
      <xdr:row>0</xdr:row>
      <xdr:rowOff>62192</xdr:rowOff>
    </xdr:from>
    <xdr:to>
      <xdr:col>45</xdr:col>
      <xdr:colOff>90284</xdr:colOff>
      <xdr:row>1</xdr:row>
      <xdr:rowOff>27902</xdr:rowOff>
    </xdr:to>
    <xdr:pic>
      <xdr:nvPicPr>
        <xdr:cNvPr id="7" name="6 Imagen" descr="logo MDS (RGB).jpg"/>
        <xdr:cNvPicPr>
          <a:picLocks noChangeAspect="1"/>
        </xdr:cNvPicPr>
      </xdr:nvPicPr>
      <xdr:blipFill>
        <a:blip xmlns:r="http://schemas.openxmlformats.org/officeDocument/2006/relationships" r:embed="rId1" cstate="print"/>
        <a:stretch>
          <a:fillRect/>
        </a:stretch>
      </xdr:blipFill>
      <xdr:spPr>
        <a:xfrm>
          <a:off x="16075399" y="62192"/>
          <a:ext cx="1036620" cy="10302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278823</xdr:colOff>
      <xdr:row>0</xdr:row>
      <xdr:rowOff>1030269</xdr:rowOff>
    </xdr:to>
    <xdr:pic>
      <xdr:nvPicPr>
        <xdr:cNvPr id="4" name="3 Imagen" descr="logo MDS (RGB).jpg"/>
        <xdr:cNvPicPr>
          <a:picLocks noChangeAspect="1"/>
        </xdr:cNvPicPr>
      </xdr:nvPicPr>
      <xdr:blipFill>
        <a:blip xmlns:r="http://schemas.openxmlformats.org/officeDocument/2006/relationships" r:embed="rId1" cstate="print"/>
        <a:stretch>
          <a:fillRect/>
        </a:stretch>
      </xdr:blipFill>
      <xdr:spPr>
        <a:xfrm>
          <a:off x="762000" y="0"/>
          <a:ext cx="1040823" cy="1030269"/>
        </a:xfrm>
        <a:prstGeom prst="rect">
          <a:avLst/>
        </a:prstGeom>
      </xdr:spPr>
    </xdr:pic>
    <xdr:clientData/>
  </xdr:twoCellAnchor>
  <xdr:twoCellAnchor editAs="oneCell">
    <xdr:from>
      <xdr:col>23</xdr:col>
      <xdr:colOff>0</xdr:colOff>
      <xdr:row>0</xdr:row>
      <xdr:rowOff>9525</xdr:rowOff>
    </xdr:from>
    <xdr:to>
      <xdr:col>24</xdr:col>
      <xdr:colOff>496537</xdr:colOff>
      <xdr:row>0</xdr:row>
      <xdr:rowOff>1039794</xdr:rowOff>
    </xdr:to>
    <xdr:pic>
      <xdr:nvPicPr>
        <xdr:cNvPr id="5" name="4 Imagen" descr="logo MDS (RGB).jpg"/>
        <xdr:cNvPicPr>
          <a:picLocks noChangeAspect="1"/>
        </xdr:cNvPicPr>
      </xdr:nvPicPr>
      <xdr:blipFill>
        <a:blip xmlns:r="http://schemas.openxmlformats.org/officeDocument/2006/relationships" r:embed="rId1" cstate="print"/>
        <a:stretch>
          <a:fillRect/>
        </a:stretch>
      </xdr:blipFill>
      <xdr:spPr>
        <a:xfrm>
          <a:off x="8505825" y="9525"/>
          <a:ext cx="1040823" cy="10302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433605</xdr:colOff>
      <xdr:row>0</xdr:row>
      <xdr:rowOff>1030269</xdr:rowOff>
    </xdr:to>
    <xdr:pic>
      <xdr:nvPicPr>
        <xdr:cNvPr id="4" name="3 Imagen" descr="logo MDS (RGB).jpg"/>
        <xdr:cNvPicPr>
          <a:picLocks noChangeAspect="1"/>
        </xdr:cNvPicPr>
      </xdr:nvPicPr>
      <xdr:blipFill>
        <a:blip xmlns:r="http://schemas.openxmlformats.org/officeDocument/2006/relationships" r:embed="rId1" cstate="print"/>
        <a:stretch>
          <a:fillRect/>
        </a:stretch>
      </xdr:blipFill>
      <xdr:spPr>
        <a:xfrm>
          <a:off x="762000" y="0"/>
          <a:ext cx="1040823" cy="1030269"/>
        </a:xfrm>
        <a:prstGeom prst="rect">
          <a:avLst/>
        </a:prstGeom>
      </xdr:spPr>
    </xdr:pic>
    <xdr:clientData/>
  </xdr:twoCellAnchor>
  <xdr:twoCellAnchor editAs="oneCell">
    <xdr:from>
      <xdr:col>29</xdr:col>
      <xdr:colOff>79075</xdr:colOff>
      <xdr:row>0</xdr:row>
      <xdr:rowOff>21431</xdr:rowOff>
    </xdr:from>
    <xdr:to>
      <xdr:col>32</xdr:col>
      <xdr:colOff>166907</xdr:colOff>
      <xdr:row>0</xdr:row>
      <xdr:rowOff>1051700</xdr:rowOff>
    </xdr:to>
    <xdr:pic>
      <xdr:nvPicPr>
        <xdr:cNvPr id="5" name="4 Imagen" descr="logo MDS (RGB).jpg"/>
        <xdr:cNvPicPr>
          <a:picLocks noChangeAspect="1"/>
        </xdr:cNvPicPr>
      </xdr:nvPicPr>
      <xdr:blipFill>
        <a:blip xmlns:r="http://schemas.openxmlformats.org/officeDocument/2006/relationships" r:embed="rId1" cstate="print"/>
        <a:stretch>
          <a:fillRect/>
        </a:stretch>
      </xdr:blipFill>
      <xdr:spPr>
        <a:xfrm>
          <a:off x="21831794" y="21431"/>
          <a:ext cx="1055639" cy="10302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onitoreo%20de%20Programas%20Sociales\Respaldos%20y%20Otros\Bernardita\Reemplazo%20Mena\CNCA\Monitoreo%202012\H1%2012%20de%20noviembre\FAE%20DEF%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I.DESCRIPCION"/>
      <sheetName val="II.DIAGNOSTICO"/>
      <sheetName val="III.POBLACIONES"/>
      <sheetName val="IV. ESTRATEGIA INT."/>
      <sheetName val="V.INDICADORES"/>
      <sheetName val="VI. PRESUPUESTO Y RRHH"/>
      <sheetName val="OUTPUT H1"/>
      <sheetName val="OUTPUT"/>
    </sheetNames>
    <sheetDataSet>
      <sheetData sheetId="0"/>
      <sheetData sheetId="1">
        <row r="3">
          <cell r="B3" t="str">
            <v>Identificación del programa</v>
          </cell>
        </row>
        <row r="5">
          <cell r="B5" t="str">
            <v>Año Ficha Monitoreo</v>
          </cell>
          <cell r="H5">
            <v>2012</v>
          </cell>
        </row>
        <row r="7">
          <cell r="B7" t="str">
            <v>Nombre Programa</v>
          </cell>
          <cell r="H7" t="str">
            <v>Fondo Fomento del Arte en la Educación</v>
          </cell>
        </row>
        <row r="9">
          <cell r="B9" t="str">
            <v>Ministerio Responsable</v>
          </cell>
        </row>
        <row r="11">
          <cell r="B11" t="str">
            <v>Servicio Responsable</v>
          </cell>
          <cell r="AG11" t="str">
            <v>Permanente</v>
          </cell>
          <cell r="AH11" t="b">
            <v>1</v>
          </cell>
        </row>
        <row r="13">
          <cell r="B13" t="str">
            <v>Unidad Responsable</v>
          </cell>
          <cell r="H13" t="str">
            <v>Departamento de Ciudadanía y Cultura</v>
          </cell>
        </row>
        <row r="15">
          <cell r="B15" t="str">
            <v>¿Se encuentra el diseño del programa establecido en alguna normativa legal? Si su respuesta es Si, responder las siguientes dos preguntas.</v>
          </cell>
          <cell r="J15" t="str">
            <v>SI</v>
          </cell>
          <cell r="L15" t="str">
            <v>1. Detalle</v>
          </cell>
          <cell r="V15" t="str">
            <v>2. Identifique tipo y N° de la normativa</v>
          </cell>
          <cell r="AB15" t="str">
            <v>no aplica</v>
          </cell>
        </row>
        <row r="17">
          <cell r="B17" t="str">
            <v>Año de Inicio del programa</v>
          </cell>
          <cell r="H17">
            <v>2011</v>
          </cell>
        </row>
        <row r="19">
          <cell r="B19" t="str">
            <v>Año de Término del programa.</v>
          </cell>
        </row>
        <row r="21">
          <cell r="B21" t="str">
            <v>Página Web del programa</v>
          </cell>
          <cell r="H21" t="str">
            <v>www.cultura.gob.cl / www.estaciondelasartes.cl</v>
          </cell>
        </row>
        <row r="23">
          <cell r="B23" t="str">
            <v>Funcionario Encargado</v>
          </cell>
        </row>
        <row r="25">
          <cell r="B25" t="str">
            <v>Nombre del Funcionario Encargado del Programa</v>
          </cell>
          <cell r="H25" t="str">
            <v>María Jesús Chaparro</v>
          </cell>
        </row>
        <row r="27">
          <cell r="B27" t="str">
            <v>Cargo</v>
          </cell>
          <cell r="H27" t="str">
            <v>Coordinadora Nacional</v>
          </cell>
        </row>
        <row r="29">
          <cell r="B29" t="str">
            <v>Teléfono</v>
          </cell>
          <cell r="H29" t="str">
            <v>032-2326499</v>
          </cell>
        </row>
        <row r="31">
          <cell r="B31" t="str">
            <v>E-mail</v>
          </cell>
          <cell r="H31" t="str">
            <v>mariajesus.chaparro@cultura.gob.cl</v>
          </cell>
        </row>
        <row r="33">
          <cell r="B33" t="str">
            <v>Clasificación Presupuestaria</v>
          </cell>
        </row>
        <row r="35">
          <cell r="B35" t="str">
            <v>Según la Ley de Presupuesto, identifique la cantidad de programas presupuestarios correspondientes al gasto del programa (min=1 /max=17).</v>
          </cell>
          <cell r="H35">
            <v>1</v>
          </cell>
        </row>
        <row r="38">
          <cell r="B38" t="str">
            <v>Número Partida Presupuestaria (Ley de Presupuesto)</v>
          </cell>
          <cell r="M38">
            <v>9</v>
          </cell>
        </row>
        <row r="40">
          <cell r="B40" t="str">
            <v>Número Capítulo (Ley de Presupuesto)</v>
          </cell>
          <cell r="M40">
            <v>16</v>
          </cell>
        </row>
        <row r="42">
          <cell r="B42" t="str">
            <v>Número Programa (Ley de Presupuesto)</v>
          </cell>
          <cell r="M42">
            <v>1</v>
          </cell>
        </row>
        <row r="45">
          <cell r="B45" t="str">
            <v>Ambito de Acción del Programa</v>
          </cell>
        </row>
        <row r="46">
          <cell r="B46" t="str">
            <v>Marcar la(s) alternativas que mejor describen el ámbito de acción de la política social en el que se desempeña el programa.</v>
          </cell>
        </row>
        <row r="48">
          <cell r="B48" t="str">
            <v>Ámbito de Acción</v>
          </cell>
        </row>
        <row r="49">
          <cell r="B49" t="str">
            <v>Alcohol / Drogas</v>
          </cell>
        </row>
        <row r="50">
          <cell r="B50" t="str">
            <v>Ciencia, Tecnología y Conectividad</v>
          </cell>
        </row>
        <row r="51">
          <cell r="B51" t="str">
            <v>Cultura</v>
          </cell>
          <cell r="H51" t="str">
            <v>SI</v>
          </cell>
        </row>
        <row r="52">
          <cell r="B52" t="str">
            <v>Deporte, Actividad Física</v>
          </cell>
        </row>
        <row r="53">
          <cell r="B53" t="str">
            <v>Educación</v>
          </cell>
          <cell r="H53" t="str">
            <v>SI</v>
          </cell>
        </row>
        <row r="54">
          <cell r="B54" t="str">
            <v>Emprendimiento</v>
          </cell>
        </row>
        <row r="55">
          <cell r="B55" t="str">
            <v>Fomento Productivo</v>
          </cell>
        </row>
        <row r="56">
          <cell r="B56" t="str">
            <v>Jurídico</v>
          </cell>
        </row>
        <row r="57">
          <cell r="B57" t="str">
            <v>Participación y Organización ciudadana</v>
          </cell>
        </row>
        <row r="58">
          <cell r="B58" t="str">
            <v>Protección Social</v>
          </cell>
        </row>
        <row r="59">
          <cell r="B59" t="str">
            <v>Salud</v>
          </cell>
        </row>
        <row r="60">
          <cell r="B60" t="str">
            <v>Seguridad Ciudadana</v>
          </cell>
        </row>
        <row r="61">
          <cell r="B61" t="str">
            <v>Trabajo Dependiente</v>
          </cell>
        </row>
        <row r="62">
          <cell r="B62" t="str">
            <v>Urbanismo y Espacios públicos</v>
          </cell>
        </row>
        <row r="63">
          <cell r="B63" t="str">
            <v>Vivienda Individual</v>
          </cell>
        </row>
        <row r="65">
          <cell r="B65" t="str">
            <v>Evaluaciones Externas Anteriores</v>
          </cell>
        </row>
        <row r="68">
          <cell r="B68" t="str">
            <v>¿Existen evaluaciones externas anteriores?</v>
          </cell>
          <cell r="I68" t="str">
            <v>NO</v>
          </cell>
          <cell r="K68" t="str">
            <v>¿Cuántas?</v>
          </cell>
        </row>
        <row r="70">
          <cell r="B70" t="str">
            <v xml:space="preserve">Evaluación Nº1 </v>
          </cell>
          <cell r="I70">
            <v>1</v>
          </cell>
        </row>
        <row r="72">
          <cell r="B72" t="str">
            <v>Nombre de la Institución Evaluadora</v>
          </cell>
        </row>
        <row r="74">
          <cell r="B74" t="str">
            <v>Fecha de Evaluación</v>
          </cell>
        </row>
        <row r="76">
          <cell r="B76" t="str">
            <v>Tipo de Evaluación</v>
          </cell>
        </row>
        <row r="78">
          <cell r="B78" t="str">
            <v>Principales Conclusiones</v>
          </cell>
        </row>
        <row r="80">
          <cell r="B80" t="str">
            <v>Principales Acciones que se tomaron a raíz de estas conclusiones</v>
          </cell>
        </row>
        <row r="82">
          <cell r="B82" t="str">
            <v>¿Cómo se puede tener acceso al documento de evaluación?</v>
          </cell>
        </row>
        <row r="84">
          <cell r="B84" t="str">
            <v>Evaluación Nº2</v>
          </cell>
          <cell r="I84">
            <v>2</v>
          </cell>
        </row>
        <row r="86">
          <cell r="B86" t="str">
            <v>Nombre de la Institución Evaluadora</v>
          </cell>
        </row>
        <row r="88">
          <cell r="B88" t="str">
            <v>Fecha de Evaluación</v>
          </cell>
        </row>
        <row r="90">
          <cell r="B90" t="str">
            <v>Tipo de Evaluación</v>
          </cell>
        </row>
        <row r="92">
          <cell r="B92" t="str">
            <v>Principales Conclusiones</v>
          </cell>
        </row>
        <row r="94">
          <cell r="B94" t="str">
            <v>Principales Acciones que se tomaron a raíz de estas conclusiones</v>
          </cell>
        </row>
        <row r="96">
          <cell r="B96" t="str">
            <v>¿Cómo se puede tener acceso al documento de evaluación?</v>
          </cell>
        </row>
        <row r="98">
          <cell r="B98" t="str">
            <v>Evaluación Nº3</v>
          </cell>
          <cell r="I98">
            <v>3</v>
          </cell>
        </row>
        <row r="100">
          <cell r="B100" t="str">
            <v>Nombre de la Institución Evaluadora</v>
          </cell>
        </row>
        <row r="102">
          <cell r="B102" t="str">
            <v>Fecha de Evaluación</v>
          </cell>
        </row>
        <row r="104">
          <cell r="B104" t="str">
            <v>Tipo de Evaluación</v>
          </cell>
        </row>
        <row r="106">
          <cell r="B106" t="str">
            <v>Principales Conclusiones</v>
          </cell>
        </row>
        <row r="108">
          <cell r="B108" t="str">
            <v>Principales Acciones que se tomaron a raíz de estas conclusiones</v>
          </cell>
        </row>
        <row r="110">
          <cell r="B110" t="str">
            <v>¿Cómo se puede tener acceso al documento de evaluación?</v>
          </cell>
        </row>
      </sheetData>
      <sheetData sheetId="2">
        <row r="3">
          <cell r="B3" t="str">
            <v>Problema principal que el programa intenta resolver</v>
          </cell>
          <cell r="J3" t="str">
            <v>Las instituciones educativas formales y no formales, reconocidas como escuelas artísticas o que incorporan el arte como eje de su proyecto educativo, cuentan con escaso financiamiento para llevar a cabo su tarea.</v>
          </cell>
        </row>
        <row r="5">
          <cell r="B5" t="str">
            <v>Vigencia del Problema (Presente  datos cuantitativos que permitan identificar la magnitud y vigencia del problema. Especifique la fuente de información y fecha del diagnóstico. Ejemplo: CENSO, CASEN, etc.).</v>
          </cell>
          <cell r="J5" t="str">
            <v>- Falta financiamiento focalizado en educación artística: la Subvención General, que financia desde la educación parvularia (1,6335 USE, Unidad de Subvención Educacional), hasta media (2,9414 USE), no contempla la formación artística diferenciada, pese a estar establecida en la Ley General Educación (LGE) como una tercera modalidad de formación para 3° y 4° medio (Art. 20). Lo mismo en educación artística no formal, pese a ser reconocida por la LGE como alternativa de formación. La ley SEP (Subvención Escolar Preferencial) entrega recursos por alumnos vulnerables hasta 8° básico, con  foco en lenguaje, matemáticas y ciencias, y no a otras áreas del currículum como artes. 
- Mayor costo potencial de la educación artística: Estudio Optimiza -CNCA 2009 el valor de una subvención para educación artística en E. Básica estaría entre 1,52805 (USE) y 2,66605 (USE), y en E. Media variaría entre 3,10563 (USE) y 6,2007 (USE).
- Bajo porcentaje de escuelas artísticas: Hay 35 escuelas artísticas reconocidas por Mineduc, esto es el 0,5% del total de establecimientos del país (CNCA 2010)</v>
          </cell>
        </row>
        <row r="7">
          <cell r="B7" t="str">
            <v xml:space="preserve">Caracterice y cuantifique la población potencial (aquella que se ve afectada por el problema y/o necesidad que el programa pretende abordar). Señale las fuentes de información de los datos entregados </v>
          </cell>
          <cell r="J7" t="str">
            <v xml:space="preserve">Instituciones educativas del sistema formal y no formal que desarrollen proyectos artísticos sistemáticos que fomenten el arte y la cultura. Por ende el universo son las Instituciones que albergan a niños, niñas y jóvenes en edad escolar; estimadas aproximadamente en 12.000.
A partir del año 2012, se amplió el público potencial de este programa a  alumnos vulnerables de escuelas, liceos e instituciones educativas que desarrollen proyectos artísticos sistemáticos y que fomenten el arte y la cultura en la formación de niños, niñas y jóvenes. Esto a través de la educación artística especializada, a través del currículum general o a través de la educación no formal. Esto se amplía, ya que se considera que el arte debiera ser una herramienta relevante al momento de formar educandos integrales, informados, sensibles y con capacidad creativa. La ampliación de este fondo tiene por objetivo aumentar la cobertura y el impacto que tiene el arte en la educación de los niños, niñas y jóvenes, considerando que hoy no existe una subvención o financiamiento estatal que potencie en las escuelas el desarrollo del arte como herramienta de desarrollo integral de niños, niñas y jóvenes. </v>
          </cell>
        </row>
      </sheetData>
      <sheetData sheetId="3">
        <row r="3">
          <cell r="B3" t="str">
            <v>Objetivos</v>
          </cell>
          <cell r="AJ3" t="str">
            <v>Todas las edades</v>
          </cell>
          <cell r="AK3" t="b">
            <v>0</v>
          </cell>
        </row>
        <row r="5">
          <cell r="B5" t="str">
            <v xml:space="preserve">FIN: Corresponde al objetivo final o resultado que se espera alcanzar en el largo plazo, respecto del problema que se contribuye a solucionar </v>
          </cell>
          <cell r="J5" t="str">
            <v>Contribuir al fomento del arte en la educación formal y no formal, en sus diferentes lenguajes (o dominios) como herramienta en el proceso de desarrollo y de enseñanza - aprendizaje de niños, niñas y jóvenes.</v>
          </cell>
        </row>
        <row r="7">
          <cell r="B7" t="str">
            <v xml:space="preserve">Propósito: ¿Cuál es el cambio que el programa espera obtener sobre los beneficiarios? </v>
          </cell>
          <cell r="J7" t="str">
            <v>Incrementar el financiamiento a aquellas instituciones educativas cuyos proyectos educativos incorporan el arte como uno de sus componentes.</v>
          </cell>
        </row>
        <row r="9">
          <cell r="B9" t="str">
            <v>¿Existe una medición previa a la intervención del problema social que afecta a los beneficiarios, para construir una Línea de Base?</v>
          </cell>
          <cell r="J9" t="str">
            <v>SI</v>
          </cell>
          <cell r="M9" t="str">
            <v>Detalle</v>
          </cell>
          <cell r="U9" t="str">
            <v>No presenta línea base.</v>
          </cell>
        </row>
        <row r="11">
          <cell r="B11" t="str">
            <v>Población Objetivo</v>
          </cell>
        </row>
        <row r="14">
          <cell r="D14" t="str">
            <v>Describa las características de población objetivo del programa. 
La Población Objetivo consiste en aquella población que el programa tiene planeado o programado atender en un período dado de tiempo, pudiendo corresponder a la totalidad de la población potencial o a una parte de ella.</v>
          </cell>
          <cell r="O14" t="str">
            <v xml:space="preserve">Establecimientos escolares e instituciones educacionales y culturales, del sistema formal y no formal, que forman alumnos/as a través del fomento del arte y la cultura. </v>
          </cell>
        </row>
        <row r="16">
          <cell r="D16" t="str">
            <v>Unidad de Medida de la población objetivo</v>
          </cell>
          <cell r="O16" t="str">
            <v>Organizaciones</v>
          </cell>
        </row>
        <row r="18">
          <cell r="D18" t="str">
            <v>Ciclo de Vida de la población objetivo</v>
          </cell>
        </row>
        <row r="20">
          <cell r="D20" t="str">
            <v>Desde</v>
          </cell>
          <cell r="F20">
            <v>4</v>
          </cell>
          <cell r="I20" t="str">
            <v>Hasta</v>
          </cell>
          <cell r="K20">
            <v>18</v>
          </cell>
        </row>
        <row r="22">
          <cell r="D22" t="str">
            <v>Si parte de los beneficiarios del programa pertenecen a otro tramo etario, especifique</v>
          </cell>
        </row>
        <row r="24">
          <cell r="D24" t="str">
            <v>Desde</v>
          </cell>
          <cell r="I24" t="str">
            <v>Hasta</v>
          </cell>
        </row>
        <row r="26">
          <cell r="D26" t="str">
            <v>¿Se considera la condición de salud en la definición de Población Objetivo?</v>
          </cell>
          <cell r="O26" t="str">
            <v>NO</v>
          </cell>
        </row>
        <row r="29">
          <cell r="F29" t="str">
            <v>Enfermedad</v>
          </cell>
        </row>
        <row r="30">
          <cell r="F30" t="str">
            <v>Discapacidad</v>
          </cell>
        </row>
        <row r="31">
          <cell r="F31" t="str">
            <v>Embarazo</v>
          </cell>
        </row>
        <row r="32">
          <cell r="F32" t="str">
            <v>Adicición al alcohol y las drogas</v>
          </cell>
        </row>
        <row r="33">
          <cell r="F33" t="str">
            <v xml:space="preserve">Control del niño sano </v>
          </cell>
        </row>
        <row r="35">
          <cell r="D35" t="str">
            <v>¿Se considera la vulnerabilidad/pobreza en la definición de Población Objetivo?</v>
          </cell>
          <cell r="O35" t="str">
            <v>SI</v>
          </cell>
        </row>
        <row r="38">
          <cell r="F38" t="str">
            <v>Ficha de Protección Social (FPS)</v>
          </cell>
        </row>
        <row r="39">
          <cell r="G39" t="str">
            <v>Menor a 4.213 puntos</v>
          </cell>
        </row>
        <row r="40">
          <cell r="G40" t="str">
            <v>Menor a 6.035 puntos</v>
          </cell>
        </row>
        <row r="41">
          <cell r="G41" t="str">
            <v>Menor a 6.946 puntos</v>
          </cell>
        </row>
        <row r="42">
          <cell r="G42" t="str">
            <v>Menor a  8.500 puntos</v>
          </cell>
        </row>
        <row r="43">
          <cell r="G43" t="str">
            <v>Menor a 11.734 puntos</v>
          </cell>
        </row>
        <row r="44">
          <cell r="G44" t="str">
            <v>Menor a 13.484 puntos</v>
          </cell>
        </row>
        <row r="45">
          <cell r="G45" t="str">
            <v>Menor a 14.236 puntos</v>
          </cell>
        </row>
        <row r="46">
          <cell r="G46" t="str">
            <v>Otro</v>
          </cell>
        </row>
        <row r="47">
          <cell r="F47" t="str">
            <v>Nivel de Ingreso</v>
          </cell>
        </row>
        <row r="48">
          <cell r="E48" t="str">
            <v>SI</v>
          </cell>
          <cell r="F48" t="str">
            <v>Índice de Vulnerabilidad Escolar (IVE)</v>
          </cell>
          <cell r="L48" t="str">
            <v>Iidice de Vulnerabilidad Escolar (IVE) mayor a 30%</v>
          </cell>
          <cell r="T48" t="str">
            <v>Base de Datos Mineduc</v>
          </cell>
        </row>
        <row r="49">
          <cell r="F49" t="str">
            <v>Sistema Nacional de Asignación de Equidad (SINAE)</v>
          </cell>
        </row>
        <row r="50">
          <cell r="F50" t="str">
            <v>Personas en situación de Calle</v>
          </cell>
        </row>
        <row r="52">
          <cell r="D52" t="str">
            <v>¿Se considera el género/sexo en la definición de Población Objetivo?</v>
          </cell>
          <cell r="O52" t="str">
            <v>NO</v>
          </cell>
        </row>
        <row r="54">
          <cell r="F54" t="str">
            <v>Mujer</v>
          </cell>
        </row>
        <row r="55">
          <cell r="F55" t="str">
            <v>Hombre</v>
          </cell>
        </row>
        <row r="57">
          <cell r="D57" t="str">
            <v>¿Se considera la situación previsional en la definición de Población Objetivo?</v>
          </cell>
          <cell r="O57" t="str">
            <v>NO</v>
          </cell>
        </row>
        <row r="60">
          <cell r="F60" t="str">
            <v>Imponente Activo/Cotizante</v>
          </cell>
        </row>
        <row r="61">
          <cell r="G61" t="str">
            <v>AFP</v>
          </cell>
        </row>
        <row r="62">
          <cell r="G62" t="str">
            <v>Ex Cajas de Previsión</v>
          </cell>
        </row>
        <row r="63">
          <cell r="F63" t="str">
            <v>Pensionado</v>
          </cell>
        </row>
        <row r="64">
          <cell r="G64" t="str">
            <v>Pensiones Solidarios</v>
          </cell>
        </row>
        <row r="65">
          <cell r="G65" t="str">
            <v>AFP</v>
          </cell>
        </row>
        <row r="66">
          <cell r="G66" t="str">
            <v>Ex Cajas de Previsión</v>
          </cell>
        </row>
        <row r="67">
          <cell r="F67" t="str">
            <v>FONASA</v>
          </cell>
        </row>
        <row r="68">
          <cell r="G68" t="str">
            <v>Todos</v>
          </cell>
        </row>
        <row r="69">
          <cell r="G69" t="str">
            <v>A</v>
          </cell>
        </row>
        <row r="70">
          <cell r="G70" t="str">
            <v>B</v>
          </cell>
        </row>
        <row r="71">
          <cell r="G71" t="str">
            <v>C</v>
          </cell>
        </row>
        <row r="72">
          <cell r="G72" t="str">
            <v>D</v>
          </cell>
        </row>
        <row r="73">
          <cell r="F73" t="str">
            <v>Otros Sistemas Previsionales</v>
          </cell>
        </row>
        <row r="74">
          <cell r="G74" t="str">
            <v>CAPREDENA</v>
          </cell>
        </row>
        <row r="75">
          <cell r="G75" t="str">
            <v>DIPRECA</v>
          </cell>
        </row>
        <row r="77">
          <cell r="D77" t="str">
            <v>¿Se considera la situación geográfica en la definición de Población Objetivo?</v>
          </cell>
          <cell r="O77" t="str">
            <v>NO</v>
          </cell>
        </row>
        <row r="80">
          <cell r="F80" t="str">
            <v>Situación Geográfica</v>
          </cell>
        </row>
        <row r="81">
          <cell r="G81" t="str">
            <v>Zona rural</v>
          </cell>
        </row>
        <row r="82">
          <cell r="G82" t="str">
            <v>Zona urbana</v>
          </cell>
        </row>
        <row r="83">
          <cell r="G83" t="str">
            <v>Aislamiento territorial</v>
          </cell>
        </row>
        <row r="85">
          <cell r="F85" t="str">
            <v>Regiones específicas</v>
          </cell>
        </row>
        <row r="87">
          <cell r="G87" t="str">
            <v>I Tarapacá</v>
          </cell>
        </row>
        <row r="88">
          <cell r="G88" t="str">
            <v>II Antofagasta</v>
          </cell>
        </row>
        <row r="89">
          <cell r="G89" t="str">
            <v>III Atacama</v>
          </cell>
        </row>
        <row r="90">
          <cell r="G90" t="str">
            <v>IV Coquimbo</v>
          </cell>
        </row>
        <row r="91">
          <cell r="G91" t="str">
            <v>V Valparaíso</v>
          </cell>
        </row>
        <row r="92">
          <cell r="G92" t="str">
            <v>VI Libertador Bernardo O´Higgins</v>
          </cell>
        </row>
        <row r="93">
          <cell r="G93" t="str">
            <v>VII Maule</v>
          </cell>
        </row>
        <row r="94">
          <cell r="G94" t="str">
            <v>VIII Bío Bío</v>
          </cell>
        </row>
        <row r="95">
          <cell r="G95" t="str">
            <v>IX La Araucanía</v>
          </cell>
        </row>
        <row r="96">
          <cell r="G96" t="str">
            <v>X Los Lagos</v>
          </cell>
        </row>
        <row r="97">
          <cell r="G97" t="str">
            <v>XI Aysén</v>
          </cell>
        </row>
        <row r="98">
          <cell r="G98" t="str">
            <v>XII Magallanes Y La Antártica Chilena</v>
          </cell>
        </row>
        <row r="99">
          <cell r="G99" t="str">
            <v>XIV Los Rios</v>
          </cell>
        </row>
        <row r="100">
          <cell r="G100" t="str">
            <v>XV Arica y Parinacota</v>
          </cell>
        </row>
        <row r="101">
          <cell r="G101" t="str">
            <v>RM Región Metropolitana</v>
          </cell>
        </row>
        <row r="103">
          <cell r="D103" t="str">
            <v>¿Se considera la ascendencia o pertenencia a un pueblo originario en la definición de Población Objetivo?</v>
          </cell>
          <cell r="O103" t="str">
            <v>NO</v>
          </cell>
        </row>
        <row r="105">
          <cell r="L105" t="str">
            <v>Requisito Específico</v>
          </cell>
          <cell r="T105" t="str">
            <v>Certificación del cumplimiento del requisito</v>
          </cell>
        </row>
        <row r="108">
          <cell r="D108" t="str">
            <v>¿Se considera el trabajo en una actividad económica específica en la definición de Población Objetivo?</v>
          </cell>
          <cell r="O108" t="str">
            <v>NO</v>
          </cell>
        </row>
        <row r="111">
          <cell r="F111" t="str">
            <v>Administración Pública </v>
          </cell>
        </row>
        <row r="112">
          <cell r="F112" t="str">
            <v>Agropecuario </v>
          </cell>
        </row>
        <row r="113">
          <cell r="F113" t="str">
            <v>Comercio </v>
          </cell>
        </row>
        <row r="114">
          <cell r="F114" t="str">
            <v>Construcción </v>
          </cell>
        </row>
        <row r="115">
          <cell r="F115" t="str">
            <v>Forestal </v>
          </cell>
        </row>
        <row r="116">
          <cell r="F116" t="str">
            <v>Industria Manufacturera </v>
          </cell>
        </row>
        <row r="117">
          <cell r="F117" t="str">
            <v>Minería </v>
          </cell>
        </row>
        <row r="118">
          <cell r="F118" t="str">
            <v>Pesca </v>
          </cell>
        </row>
        <row r="119">
          <cell r="F119" t="str">
            <v>Servicios </v>
          </cell>
        </row>
        <row r="120">
          <cell r="F120" t="str">
            <v>Servicios Financieros </v>
          </cell>
        </row>
        <row r="121">
          <cell r="F121" t="str">
            <v>Telecomunicaciones </v>
          </cell>
        </row>
        <row r="122">
          <cell r="F122" t="str">
            <v>Transporte </v>
          </cell>
        </row>
        <row r="123">
          <cell r="F123" t="str">
            <v>Turismo </v>
          </cell>
        </row>
        <row r="124">
          <cell r="F124" t="str">
            <v>Artesanías</v>
          </cell>
        </row>
        <row r="125">
          <cell r="F125" t="str">
            <v>Educación</v>
          </cell>
        </row>
        <row r="127">
          <cell r="D127" t="str">
            <v>¿Se considera la "Pertenecencia", "No Pertenencia" o "Egreso" de algún programa, sistema o institución en la definición de Población Objetivo?</v>
          </cell>
          <cell r="O127" t="str">
            <v>NO</v>
          </cell>
        </row>
        <row r="130">
          <cell r="F130" t="str">
            <v>Pertenencia</v>
          </cell>
        </row>
        <row r="131">
          <cell r="F131" t="str">
            <v>No pertenencia</v>
          </cell>
        </row>
        <row r="132">
          <cell r="F132" t="str">
            <v>Egreso</v>
          </cell>
        </row>
        <row r="134">
          <cell r="D134" t="str">
            <v>¿Se considera el nivel de educación en la definición de Población Objetivo?</v>
          </cell>
          <cell r="O134" t="str">
            <v>NO</v>
          </cell>
        </row>
        <row r="137">
          <cell r="F137" t="str">
            <v>Nivel Educacional</v>
          </cell>
        </row>
        <row r="138">
          <cell r="G138" t="str">
            <v>Educación Pre Básica </v>
          </cell>
        </row>
        <row r="139">
          <cell r="G139" t="str">
            <v>Sin Educación </v>
          </cell>
        </row>
        <row r="140">
          <cell r="G140" t="str">
            <v>Educación básica incompleta </v>
          </cell>
        </row>
        <row r="141">
          <cell r="G141" t="str">
            <v>Educación básica completa </v>
          </cell>
        </row>
        <row r="142">
          <cell r="G142" t="str">
            <v>Educación Media Incompleta </v>
          </cell>
        </row>
        <row r="143">
          <cell r="G143" t="str">
            <v>Educación Media Completa </v>
          </cell>
        </row>
        <row r="144">
          <cell r="G144" t="str">
            <v>Educación Superior Técnica incompleta </v>
          </cell>
        </row>
        <row r="145">
          <cell r="G145" t="str">
            <v>Educación Superior Técnica completa </v>
          </cell>
        </row>
        <row r="146">
          <cell r="G146" t="str">
            <v>Educación Superior Universitaria incompleta </v>
          </cell>
        </row>
        <row r="147">
          <cell r="G147" t="str">
            <v>Educación Superior Universitaria completa </v>
          </cell>
        </row>
        <row r="148">
          <cell r="F148" t="str">
            <v>Puntaje SIMCE</v>
          </cell>
        </row>
        <row r="149">
          <cell r="F149" t="str">
            <v>Puntaje PSU</v>
          </cell>
        </row>
        <row r="150">
          <cell r="F150" t="str">
            <v>Notas Escolares</v>
          </cell>
        </row>
        <row r="151">
          <cell r="F151" t="str">
            <v>Asistencia escolar</v>
          </cell>
        </row>
        <row r="153">
          <cell r="D153" t="str">
            <v>¿Se considera la situación laboral en la definición de Población Objetivo?</v>
          </cell>
          <cell r="O153" t="str">
            <v>NO</v>
          </cell>
        </row>
        <row r="156">
          <cell r="F156" t="str">
            <v>Microemprendedor</v>
          </cell>
        </row>
        <row r="157">
          <cell r="F157" t="str">
            <v>Microempresario</v>
          </cell>
        </row>
        <row r="158">
          <cell r="F158" t="str">
            <v>Trabajador independiente (Cuenta Propia)</v>
          </cell>
        </row>
        <row r="159">
          <cell r="F159" t="str">
            <v>Empleado</v>
          </cell>
        </row>
        <row r="160">
          <cell r="F160" t="str">
            <v>Cesante / Busca Trabajo por primera vez</v>
          </cell>
        </row>
        <row r="161">
          <cell r="F161" t="str">
            <v>Iniciadores e Inactivos</v>
          </cell>
        </row>
        <row r="163">
          <cell r="D163" t="str">
            <v>¿Se considera la condición de habitabilidad en la definición de Población Objetivo?</v>
          </cell>
          <cell r="O163" t="str">
            <v>NO</v>
          </cell>
        </row>
        <row r="166">
          <cell r="F166" t="str">
            <v>Allegado</v>
          </cell>
        </row>
        <row r="167">
          <cell r="F167" t="str">
            <v>Posesión de Inmueble</v>
          </cell>
        </row>
        <row r="168">
          <cell r="F168" t="str">
            <v>Puntaje de Carencia Habitacional</v>
          </cell>
        </row>
        <row r="170">
          <cell r="D170" t="str">
            <v>¿Se considera la situación judicial en la definición de Población Objetivo?</v>
          </cell>
          <cell r="O170" t="str">
            <v>NO</v>
          </cell>
        </row>
        <row r="173">
          <cell r="F173" t="str">
            <v xml:space="preserve">Situación de Carcel </v>
          </cell>
        </row>
        <row r="174">
          <cell r="F174" t="str">
            <v>Familiares de aquellos en situación de cárcel</v>
          </cell>
        </row>
        <row r="175">
          <cell r="F175" t="str">
            <v>Personas en proceso judicial</v>
          </cell>
        </row>
        <row r="176">
          <cell r="F176" t="str">
            <v>Ex - penitenciarios</v>
          </cell>
        </row>
        <row r="178">
          <cell r="D178" t="str">
            <v>¿Se considera la vulneración de derechos en la definición de Población Objetivo?</v>
          </cell>
          <cell r="O178" t="str">
            <v>NO</v>
          </cell>
        </row>
        <row r="181">
          <cell r="F181" t="str">
            <v>Víctima de la delincuencia</v>
          </cell>
        </row>
        <row r="182">
          <cell r="F182" t="str">
            <v>Víctimas de violencia intrafamiliar</v>
          </cell>
        </row>
        <row r="183">
          <cell r="F183" t="str">
            <v>Derechos Laborales</v>
          </cell>
        </row>
        <row r="184">
          <cell r="F184" t="str">
            <v>Otra vulneración de derechos</v>
          </cell>
        </row>
        <row r="186">
          <cell r="D186" t="str">
            <v>¿Existen criterios adicionales a los anteriormente señalados para acceder al beneficio? ¿Cuáles? Por cada uno de los criterios explicite los requisitos específicos y certificados de cumplimiento de estos requisitos.</v>
          </cell>
          <cell r="O186" t="str">
            <v>- Aporte al desarrollo artístico de la comunidad escolar y local, contemplando como requisitos la existencia de acciones     tendientes a potenciar la producción, difusión y consumo artístico local.
- Estrategias que sustenten la continuidad del proyecto en el tiempo.
Todo esto, se certifica en el proceso de postulación, a partir de los antecedentes curriculares presentados.</v>
          </cell>
        </row>
        <row r="188">
          <cell r="B188" t="str">
            <v>Población Beneficiaria</v>
          </cell>
        </row>
        <row r="191">
          <cell r="B191" t="str">
            <v>¿Se debe postular o inscribirse para poder ser beneficiario del programa?</v>
          </cell>
          <cell r="O191" t="str">
            <v>SI</v>
          </cell>
        </row>
        <row r="193">
          <cell r="B193" t="str">
            <v>¿Es el programa universal a toda su población objetivo? Se entiende como programa universal aquel programa que debe entregar el beneficio a todas las personas que cumplen los requisitos de entrada.</v>
          </cell>
          <cell r="O193" t="str">
            <v>NO</v>
          </cell>
        </row>
        <row r="195">
          <cell r="B195" t="str">
            <v>¿Existe algún sistema de selección dentro de los potenciales beneficiarios? (Orden de asignación de los beneficiarios) Enumere.</v>
          </cell>
          <cell r="O195" t="str">
            <v xml:space="preserve">Concurso público, que tiene como criterios, entre otros, el aporte metodológico al mejoramiento de los procesos de enseñanza aprendizaje; que la iniciativa sea coherente con el proyecto artístico cultural y educativo de la entidad postulante; su coherencia entre objetivos y actividades. </v>
          </cell>
        </row>
        <row r="198">
          <cell r="B198" t="str">
            <v>Cuantificación de las Poblaciones</v>
          </cell>
        </row>
        <row r="200">
          <cell r="K200" t="str">
            <v>Unidad de medida</v>
          </cell>
          <cell r="P200">
            <v>2008</v>
          </cell>
          <cell r="R200">
            <v>2009</v>
          </cell>
          <cell r="T200">
            <v>2010</v>
          </cell>
          <cell r="V200">
            <v>2011</v>
          </cell>
          <cell r="X200">
            <v>2012</v>
          </cell>
        </row>
        <row r="201">
          <cell r="B201" t="str">
            <v xml:space="preserve">Población Objetivo  </v>
          </cell>
          <cell r="K201" t="str">
            <v>Organizaciones</v>
          </cell>
          <cell r="R201">
            <v>-2</v>
          </cell>
          <cell r="T201">
            <v>-2</v>
          </cell>
          <cell r="V201">
            <v>54</v>
          </cell>
          <cell r="X201">
            <v>57</v>
          </cell>
        </row>
        <row r="202">
          <cell r="B202" t="str">
            <v>¿Cuál es la meta de beneficiarios de este programa?</v>
          </cell>
          <cell r="K202" t="str">
            <v>Organizaciones</v>
          </cell>
          <cell r="R202">
            <v>-2</v>
          </cell>
          <cell r="T202">
            <v>-2</v>
          </cell>
          <cell r="V202">
            <v>38</v>
          </cell>
          <cell r="X202">
            <v>53</v>
          </cell>
        </row>
        <row r="203">
          <cell r="B203" t="str">
            <v>Número de beneficiarios (beneficios ejecutados) por año</v>
          </cell>
          <cell r="K203" t="str">
            <v>Organizaciones</v>
          </cell>
          <cell r="R203">
            <v>-2</v>
          </cell>
          <cell r="T203">
            <v>-2</v>
          </cell>
          <cell r="V203">
            <v>38</v>
          </cell>
          <cell r="X203">
            <v>53</v>
          </cell>
        </row>
        <row r="204">
          <cell r="B204" t="str">
            <v>¿Cuál es el promedio de espera (medido en meses) de un postulante para recibir el beneficio? (excluye rechazados)</v>
          </cell>
        </row>
        <row r="207">
          <cell r="B207" t="str">
            <v>Explique la metodología que utilizó para cuantificar la población objetivo del programa</v>
          </cell>
          <cell r="J207" t="str">
            <v>Población objetivo cuantificada  a partir de las siguientes variables: vulnerabilidad (Instituciones que atiendan a población vulnerable al menos en un 30%), Fomento del arte en la enseñanza formal (Programas artísticos sistemáticos desarrollados en la educación Básica, Media con o sin Formación Artística diferenciada), y Fomento del arte en la enseñanza no formal (Programas artísticos sistemáticos desarrollados en instituciones educativas que atienden a población en edad escolar).</v>
          </cell>
        </row>
      </sheetData>
      <sheetData sheetId="4">
        <row r="5">
          <cell r="B5" t="str">
            <v xml:space="preserve">Describa la metodología de intervención del programa. Refiérase a qué hacen, cómo lo hacen, quienes participan. </v>
          </cell>
          <cell r="J5" t="str">
            <v xml:space="preserve">Fondo concursable que busca incrementar el financiamiento a aquellas instituciones educacionales cuyos proyectos educativos incorporan el arte como uno de sus componentes. El fondo tiene tres categorías de postulación, una destinada a escuelas y liceos artísticos reconocidos por Mineduc, otra orientada a escuelas y liceos que dentro de sus proyectos educativos incorporan el arte y la cultura como herramientas didácticas – pedagógicas y la tercera orientada a centros culturales, corporaciones, conservatorios, entre otros, con y sin reconocimiento de “Escuela Artística” por Mineduc.
</v>
          </cell>
        </row>
        <row r="7">
          <cell r="B7" t="str">
            <v>Tiempo de Intervención (sólo si aplica). Especifique claramente a qué parte del proceso de entrega del beneficio se está haciendo referencia.</v>
          </cell>
          <cell r="J7" t="str">
            <v>Anual</v>
          </cell>
        </row>
        <row r="9">
          <cell r="B9" t="str">
            <v>¿Cuántos componentes tiene el programa? Corresponden a los bienes y/o servicios que produce o entrega el programa para cumplir su propósito. (Mínimo=1 / Máximo =35)</v>
          </cell>
          <cell r="AA9">
            <v>3</v>
          </cell>
        </row>
        <row r="11">
          <cell r="J11" t="str">
            <v>Componente 1</v>
          </cell>
          <cell r="S11" t="str">
            <v>Componente 2</v>
          </cell>
          <cell r="AB11" t="str">
            <v>Componente 3</v>
          </cell>
          <cell r="AK11" t="str">
            <v>Componente 4</v>
          </cell>
          <cell r="AT11" t="str">
            <v>Componente 5</v>
          </cell>
          <cell r="BC11" t="str">
            <v>Componente 6</v>
          </cell>
          <cell r="BL11" t="str">
            <v>Componente 7</v>
          </cell>
          <cell r="BU11" t="str">
            <v>Componente 8</v>
          </cell>
          <cell r="CD11" t="str">
            <v>Componente 9</v>
          </cell>
          <cell r="CM11" t="str">
            <v>Componente 10</v>
          </cell>
          <cell r="CV11" t="str">
            <v>Componente 11</v>
          </cell>
          <cell r="DE11" t="str">
            <v>Componente 12</v>
          </cell>
          <cell r="DN11" t="str">
            <v>Componente 13</v>
          </cell>
          <cell r="DW11" t="str">
            <v>Componente 14</v>
          </cell>
          <cell r="EF11" t="str">
            <v>Componente 15</v>
          </cell>
          <cell r="EO11" t="str">
            <v>Componente 16</v>
          </cell>
          <cell r="EX11" t="str">
            <v>Componente 17</v>
          </cell>
          <cell r="FG11" t="str">
            <v>Componente 18</v>
          </cell>
          <cell r="FP11" t="str">
            <v>Componente 19</v>
          </cell>
          <cell r="FY11" t="str">
            <v>Componente 20</v>
          </cell>
          <cell r="GH11" t="str">
            <v>Componente 21</v>
          </cell>
          <cell r="GQ11" t="str">
            <v>Componente 22</v>
          </cell>
          <cell r="GZ11" t="str">
            <v>Componente 23</v>
          </cell>
          <cell r="HI11" t="str">
            <v>Componente 24</v>
          </cell>
          <cell r="HR11" t="str">
            <v>Componente 25</v>
          </cell>
          <cell r="IA11" t="str">
            <v>Componente 26</v>
          </cell>
          <cell r="IJ11" t="str">
            <v>Componente 27</v>
          </cell>
          <cell r="IS11" t="str">
            <v>Componente 28</v>
          </cell>
          <cell r="JB11" t="str">
            <v>Componente 29</v>
          </cell>
          <cell r="JK11" t="str">
            <v>Componente 30</v>
          </cell>
          <cell r="JT11" t="str">
            <v>Componente 31</v>
          </cell>
          <cell r="KC11" t="str">
            <v>Componente 32</v>
          </cell>
          <cell r="KL11" t="str">
            <v>Componente 33</v>
          </cell>
          <cell r="KU11" t="str">
            <v>Componente 34</v>
          </cell>
          <cell r="LD11" t="str">
            <v>Componente 35</v>
          </cell>
        </row>
        <row r="13">
          <cell r="D13" t="str">
            <v xml:space="preserve">Nombre del componente </v>
          </cell>
          <cell r="J13" t="str">
            <v>Concurso</v>
          </cell>
          <cell r="S13" t="str">
            <v>Coordinación y evaluación de los proyectos.</v>
          </cell>
          <cell r="AB13" t="str">
            <v>Asistencia técnica</v>
          </cell>
        </row>
        <row r="15">
          <cell r="D15" t="str">
            <v>Presupuesto Ejecutado 2011 M$</v>
          </cell>
        </row>
        <row r="17">
          <cell r="D17" t="str">
            <v>Presupuesto Ley 2012 M$</v>
          </cell>
          <cell r="J17">
            <v>-1</v>
          </cell>
          <cell r="S17">
            <v>-1</v>
          </cell>
          <cell r="AB17">
            <v>-1</v>
          </cell>
        </row>
        <row r="19">
          <cell r="D19" t="str">
            <v>Año de Inicio</v>
          </cell>
          <cell r="J19">
            <v>1996</v>
          </cell>
          <cell r="S19">
            <v>2012</v>
          </cell>
          <cell r="AB19">
            <v>2012</v>
          </cell>
        </row>
        <row r="21">
          <cell r="D21" t="str">
            <v>Tipo de Benefico</v>
          </cell>
          <cell r="J21" t="str">
            <v>FINANCIAMIENTO DE PROYECTOS Y ACTIVIDADES</v>
          </cell>
          <cell r="S21" t="str">
            <v>CAPACITACIONES, CURSOS, CHARLAS</v>
          </cell>
          <cell r="AB21" t="str">
            <v>ASESORÍAS TÉCNICAS</v>
          </cell>
        </row>
        <row r="23">
          <cell r="D23" t="str">
            <v>Beneficio Específico</v>
          </cell>
          <cell r="J23" t="str">
            <v>Financiamiento de Proyectos</v>
          </cell>
          <cell r="S23" t="str">
            <v>Cursos, Charlas y Talleres</v>
          </cell>
          <cell r="AB23" t="str">
            <v>Asesorías Técnicas</v>
          </cell>
        </row>
        <row r="25">
          <cell r="D25" t="str">
            <v>Modalidad de producción (forma en que se proveen los bienes y/o servicios entregados)</v>
          </cell>
          <cell r="J25" t="str">
            <v>Proyectos</v>
          </cell>
          <cell r="S25" t="str">
            <v>Actividades de capacitación y coordinación</v>
          </cell>
          <cell r="AB25" t="str">
            <v>Asistencia técnica en la implementación de proyectos educativos - artísticos financiados por FAE</v>
          </cell>
        </row>
        <row r="27">
          <cell r="D27" t="str">
            <v xml:space="preserve">Detalle si el componente tiene requisitos y criterios de  selección específicos (adicionales a los establecidos anteriormente) </v>
          </cell>
          <cell r="J27" t="str">
            <v>No tiene.</v>
          </cell>
          <cell r="S27" t="str">
            <v>No tiene.</v>
          </cell>
          <cell r="AB27" t="str">
            <v>No tiene.</v>
          </cell>
        </row>
        <row r="29">
          <cell r="D29" t="str">
            <v>Producción año 2012</v>
          </cell>
          <cell r="J29">
            <v>54</v>
          </cell>
          <cell r="S29">
            <v>2</v>
          </cell>
          <cell r="AB29">
            <v>8</v>
          </cell>
        </row>
        <row r="31">
          <cell r="D31" t="str">
            <v>Meta Producción año 2013</v>
          </cell>
          <cell r="J31">
            <v>63</v>
          </cell>
          <cell r="S31">
            <v>3</v>
          </cell>
          <cell r="AB31">
            <v>102</v>
          </cell>
        </row>
        <row r="33">
          <cell r="D33" t="str">
            <v>Tiene algun indicador específico al componente. Si es asi, detalle el nombre del indicador</v>
          </cell>
        </row>
        <row r="35">
          <cell r="D35" t="str">
            <v>Valor año 2012</v>
          </cell>
        </row>
        <row r="37">
          <cell r="D37" t="str">
            <v>Meta año 2013</v>
          </cell>
        </row>
        <row r="39">
          <cell r="B39" t="str">
            <v>¿Tiene el programa criterios de egreso claramente establecidos?</v>
          </cell>
          <cell r="J39" t="str">
            <v>NO</v>
          </cell>
          <cell r="L39" t="str">
            <v>¿Cuáles?</v>
          </cell>
        </row>
        <row r="42">
          <cell r="B42" t="str">
            <v>Articulaciones del Programa</v>
          </cell>
        </row>
        <row r="43">
          <cell r="B43" t="str">
            <v>Indique si el programa, en su ejecución, se articula con otras instituciones publicas y/o privadas</v>
          </cell>
        </row>
        <row r="44">
          <cell r="D44" t="str">
            <v>¿Existe alguna institución Fiscalizadora?</v>
          </cell>
          <cell r="Q44" t="str">
            <v>NO</v>
          </cell>
        </row>
        <row r="46">
          <cell r="D46" t="str">
            <v>Nombre o tipo de institución</v>
          </cell>
        </row>
        <row r="48">
          <cell r="D48" t="str">
            <v>Describa el marco legal que rige esta relación</v>
          </cell>
        </row>
        <row r="50">
          <cell r="D50" t="str">
            <v>¿Es el programa ejecutado por 3eros?</v>
          </cell>
          <cell r="Q50" t="str">
            <v>NO</v>
          </cell>
          <cell r="S50" t="str">
            <v>Cantidad de instituciones o tipos de institución ejecutoras</v>
          </cell>
        </row>
        <row r="52">
          <cell r="J52" t="str">
            <v>Ejecutor 1</v>
          </cell>
          <cell r="S52" t="str">
            <v>Ejecutor 2</v>
          </cell>
          <cell r="AB52" t="str">
            <v>Ejecutor 3</v>
          </cell>
          <cell r="AK52" t="str">
            <v>Ejecutor 4</v>
          </cell>
          <cell r="AT52" t="str">
            <v>Ejecutor 5</v>
          </cell>
        </row>
        <row r="54">
          <cell r="D54" t="str">
            <v>Nombre o tipo de institución</v>
          </cell>
        </row>
        <row r="56">
          <cell r="D56" t="str">
            <v xml:space="preserve">Describa los mecanismos y criterios para seleccionarlos </v>
          </cell>
        </row>
        <row r="58">
          <cell r="D58" t="str">
            <v>¿Tiene algun otro tipo de articulación con otras institución?</v>
          </cell>
          <cell r="Q58" t="str">
            <v>SI</v>
          </cell>
        </row>
        <row r="60">
          <cell r="D60" t="str">
            <v>Nombre o tipo de institución</v>
          </cell>
          <cell r="J60" t="str">
            <v xml:space="preserve">Sostenedores municipales y particulares subvencionados de establecimientos educativos del sistema formal </v>
          </cell>
        </row>
        <row r="62">
          <cell r="D62" t="str">
            <v>Descripción de la articulación</v>
          </cell>
          <cell r="J62" t="str">
            <v>Implementación de los proyectos financiados por FAE</v>
          </cell>
        </row>
        <row r="64">
          <cell r="D64" t="str">
            <v>¿Tiene el programa un financiamiento o línea Chile Solidario?</v>
          </cell>
          <cell r="Q64" t="str">
            <v>NO</v>
          </cell>
        </row>
        <row r="66">
          <cell r="D66" t="str">
            <v xml:space="preserve">¿Se relaciona el programa con alguno de los objetivos estratégicos de la Estrategia Nacional de Salud 2011-2020? </v>
          </cell>
          <cell r="Q66" t="str">
            <v>NO</v>
          </cell>
        </row>
        <row r="68">
          <cell r="E68" t="str">
            <v>1.- Enfermedades Transmisibles</v>
          </cell>
          <cell r="K68" t="str">
            <v>Describa el compromiso especifico del programa</v>
          </cell>
        </row>
        <row r="69">
          <cell r="E69" t="str">
            <v>2.- Crónicas no Transmisibles y Lesiones</v>
          </cell>
        </row>
        <row r="70">
          <cell r="E70" t="str">
            <v>3.- Factores de Riesgo</v>
          </cell>
        </row>
        <row r="71">
          <cell r="E71" t="str">
            <v>4.- Ciclo Vital</v>
          </cell>
        </row>
        <row r="72">
          <cell r="E72" t="str">
            <v>5.- Inequidad en Salud</v>
          </cell>
        </row>
        <row r="73">
          <cell r="E73" t="str">
            <v>6.- Condiciones Ambientales</v>
          </cell>
        </row>
        <row r="74">
          <cell r="E74" t="str">
            <v>7.- Fortalecer el Sector Salud</v>
          </cell>
        </row>
        <row r="75">
          <cell r="E75" t="str">
            <v>8.- Calidad de la Atención</v>
          </cell>
        </row>
        <row r="76">
          <cell r="E76" t="str">
            <v>9.- Emergencias, Desastres y Epidemias</v>
          </cell>
        </row>
        <row r="78">
          <cell r="B78" t="str">
            <v>Registros de Información</v>
          </cell>
        </row>
        <row r="80">
          <cell r="D80" t="str">
            <v>¿Registra la información de los beneficiarios por RUT?</v>
          </cell>
          <cell r="Q80" t="str">
            <v>SI</v>
          </cell>
        </row>
        <row r="82">
          <cell r="D82" t="str">
            <v xml:space="preserve">¿Tiene el programa mecanismos para conocer el nivel de satisfacción de usuarios? </v>
          </cell>
          <cell r="Q82" t="str">
            <v>SI</v>
          </cell>
        </row>
        <row r="84">
          <cell r="E84" t="str">
            <v>Explique dichos mecanismos</v>
          </cell>
          <cell r="L84" t="str">
            <v xml:space="preserve">Indicador de desempeño </v>
          </cell>
        </row>
        <row r="86">
          <cell r="E86" t="str">
            <v>¿Quién los mide?</v>
          </cell>
          <cell r="L86" t="str">
            <v xml:space="preserve">Sistema de Monitoreo Institucional </v>
          </cell>
        </row>
        <row r="88">
          <cell r="B88" t="str">
            <v>Enfoques de Oportunidad</v>
          </cell>
        </row>
        <row r="90">
          <cell r="D90" t="str">
            <v>¿Tiene el programa Enfoque de Género?</v>
          </cell>
          <cell r="Q90" t="str">
            <v>SI</v>
          </cell>
        </row>
        <row r="92">
          <cell r="E92" t="str">
            <v>Si su respuesta es SI, marque la(s) alternativas que correspondan y justifique</v>
          </cell>
        </row>
        <row r="95">
          <cell r="G95" t="str">
            <v>En el Diagnóstico</v>
          </cell>
        </row>
        <row r="96">
          <cell r="F96" t="str">
            <v>SI</v>
          </cell>
          <cell r="G96" t="str">
            <v>En el Diseño</v>
          </cell>
          <cell r="L96" t="str">
            <v>El programa considera las necesidades diferenciadas entre hombres y mujeres en el diseño de concurso.</v>
          </cell>
        </row>
        <row r="97">
          <cell r="F97" t="str">
            <v>SI</v>
          </cell>
          <cell r="G97" t="str">
            <v>En la Ejecución</v>
          </cell>
          <cell r="L97" t="str">
            <v xml:space="preserve">El programa incorpora criterios de equidad y no discriminación en cuanto al proceso concursable y de selección. </v>
          </cell>
        </row>
        <row r="99">
          <cell r="D99" t="str">
            <v>¿Tiene el programa Enfoque Territorial?</v>
          </cell>
          <cell r="Q99" t="str">
            <v>SI</v>
          </cell>
        </row>
        <row r="101">
          <cell r="E101" t="str">
            <v>Si su respuesta es SI, marque la(s) alternativas que correspondan y justifique</v>
          </cell>
        </row>
        <row r="104">
          <cell r="G104" t="str">
            <v>En el Diagnóstico</v>
          </cell>
        </row>
        <row r="105">
          <cell r="G105" t="str">
            <v>En el Diseño</v>
          </cell>
        </row>
        <row r="106">
          <cell r="F106" t="str">
            <v>SI</v>
          </cell>
          <cell r="G106" t="str">
            <v>En la Ejecución</v>
          </cell>
          <cell r="L106" t="str">
            <v xml:space="preserve">Sí existe pero no se han incorporado mecanismos de incentivo explícitos. </v>
          </cell>
        </row>
        <row r="108">
          <cell r="D108" t="str">
            <v>¿Tiene el programa Enfoque de Pueblos Originarios?</v>
          </cell>
          <cell r="Q108" t="str">
            <v>NO</v>
          </cell>
        </row>
        <row r="110">
          <cell r="E110" t="str">
            <v>Si su respuesta es SI, marque la(s) alternativas que correspondan y justifique</v>
          </cell>
        </row>
        <row r="113">
          <cell r="G113" t="str">
            <v>En el Diagnóstico</v>
          </cell>
        </row>
        <row r="114">
          <cell r="G114" t="str">
            <v>En el Diseño</v>
          </cell>
        </row>
        <row r="115">
          <cell r="G115" t="str">
            <v>En la Ejecución</v>
          </cell>
        </row>
        <row r="117">
          <cell r="D117" t="str">
            <v>¿Tiene el programa Enfoque de Discapacidad?</v>
          </cell>
          <cell r="Q117" t="str">
            <v>NO</v>
          </cell>
        </row>
        <row r="119">
          <cell r="E119" t="str">
            <v>Si su respuesta es SI, marque la(s) alternativas que correspondan y justifique</v>
          </cell>
        </row>
        <row r="122">
          <cell r="G122" t="str">
            <v>En el Diagnóstico</v>
          </cell>
        </row>
        <row r="123">
          <cell r="G123" t="str">
            <v>En el Diseño</v>
          </cell>
        </row>
        <row r="124">
          <cell r="G124" t="str">
            <v>En la Ejecución</v>
          </cell>
        </row>
      </sheetData>
      <sheetData sheetId="5">
        <row r="5">
          <cell r="D5" t="str">
            <v>El fin del programa se definió como: Contribuir al fomento del arte en la educación formal y no formal, en sus diferentes lenguajes (o dominios) como herramienta en el proceso de desarrollo y de enseñanza - aprendizaje de niños, niñas y jóvenes. ¿Existe algún indicador que permita medir su logro?</v>
          </cell>
          <cell r="Z5" t="str">
            <v>NO</v>
          </cell>
        </row>
        <row r="7">
          <cell r="D7" t="str">
            <v>Nombre del Indicador</v>
          </cell>
        </row>
        <row r="8">
          <cell r="D8" t="str">
            <v>Año de creación</v>
          </cell>
        </row>
        <row r="9">
          <cell r="D9" t="str">
            <v>Forma de Cálculo</v>
          </cell>
        </row>
        <row r="10">
          <cell r="D10" t="str">
            <v>Unidad de Medida</v>
          </cell>
        </row>
        <row r="11">
          <cell r="D11" t="str">
            <v>Periodicidad</v>
          </cell>
        </row>
        <row r="12">
          <cell r="D12" t="str">
            <v>Lectura ascendente o descendente</v>
          </cell>
        </row>
        <row r="13">
          <cell r="D13" t="str">
            <v>Fuente de Información</v>
          </cell>
        </row>
        <row r="15">
          <cell r="I15">
            <v>2008</v>
          </cell>
          <cell r="K15">
            <v>2009</v>
          </cell>
          <cell r="M15">
            <v>2010</v>
          </cell>
          <cell r="O15">
            <v>2011</v>
          </cell>
          <cell r="Q15">
            <v>2012</v>
          </cell>
        </row>
        <row r="16">
          <cell r="D16" t="str">
            <v>Meta</v>
          </cell>
        </row>
        <row r="17">
          <cell r="D17" t="str">
            <v>Dato efectivo</v>
          </cell>
        </row>
        <row r="19">
          <cell r="D19" t="str">
            <v>Umbrales de cumplimiento</v>
          </cell>
        </row>
        <row r="20">
          <cell r="D20" t="str">
            <v>Aceptable</v>
          </cell>
          <cell r="Q20">
            <v>0</v>
          </cell>
        </row>
        <row r="21">
          <cell r="D21" t="str">
            <v>Insuficiente</v>
          </cell>
        </row>
        <row r="24">
          <cell r="D24" t="str">
            <v>Además del anterior, ¿existe otro indicador para medir el fin del programa?</v>
          </cell>
          <cell r="L24" t="str">
            <v>NO</v>
          </cell>
        </row>
        <row r="26">
          <cell r="D26" t="str">
            <v>Nombre del Indicador</v>
          </cell>
        </row>
        <row r="27">
          <cell r="D27" t="str">
            <v>Año de creación</v>
          </cell>
        </row>
        <row r="28">
          <cell r="D28" t="str">
            <v>Forma de Cálculo</v>
          </cell>
        </row>
        <row r="29">
          <cell r="D29" t="str">
            <v>Unidad de Medida</v>
          </cell>
        </row>
        <row r="30">
          <cell r="D30" t="str">
            <v>Periodicidad</v>
          </cell>
        </row>
        <row r="31">
          <cell r="D31" t="str">
            <v>Lectura ascendente o descendente</v>
          </cell>
        </row>
        <row r="32">
          <cell r="D32" t="str">
            <v>Fuente de Información</v>
          </cell>
        </row>
        <row r="34">
          <cell r="I34">
            <v>2008</v>
          </cell>
          <cell r="K34">
            <v>2009</v>
          </cell>
          <cell r="M34">
            <v>2010</v>
          </cell>
          <cell r="O34">
            <v>2011</v>
          </cell>
          <cell r="Q34">
            <v>2012</v>
          </cell>
        </row>
        <row r="35">
          <cell r="D35" t="str">
            <v>Meta</v>
          </cell>
        </row>
        <row r="36">
          <cell r="D36" t="str">
            <v>Dato efectivo</v>
          </cell>
        </row>
        <row r="38">
          <cell r="D38" t="str">
            <v>Umbrales de cumplimiento</v>
          </cell>
        </row>
        <row r="39">
          <cell r="D39" t="str">
            <v>Aceptable</v>
          </cell>
          <cell r="Q39">
            <v>0</v>
          </cell>
        </row>
        <row r="40">
          <cell r="D40" t="str">
            <v>Insuficiente</v>
          </cell>
        </row>
        <row r="42">
          <cell r="D42" t="str">
            <v>Además del anterior, ¿existe otro indicador para medir el fin del programa?</v>
          </cell>
          <cell r="L42" t="str">
            <v>NO</v>
          </cell>
        </row>
        <row r="44">
          <cell r="D44" t="str">
            <v>Nombre del Indicador</v>
          </cell>
        </row>
        <row r="45">
          <cell r="D45" t="str">
            <v>Año de creación</v>
          </cell>
        </row>
        <row r="46">
          <cell r="D46" t="str">
            <v>Forma de Cálculo</v>
          </cell>
        </row>
        <row r="47">
          <cell r="D47" t="str">
            <v>Unidad de Medida</v>
          </cell>
        </row>
        <row r="48">
          <cell r="D48" t="str">
            <v>Periodicidad</v>
          </cell>
        </row>
        <row r="49">
          <cell r="D49" t="str">
            <v>Lectura ascendente o descendente</v>
          </cell>
        </row>
        <row r="50">
          <cell r="D50" t="str">
            <v>Fuente de Información</v>
          </cell>
        </row>
        <row r="52">
          <cell r="I52">
            <v>2008</v>
          </cell>
          <cell r="K52">
            <v>2009</v>
          </cell>
          <cell r="M52">
            <v>2010</v>
          </cell>
          <cell r="O52">
            <v>2011</v>
          </cell>
          <cell r="Q52">
            <v>2012</v>
          </cell>
        </row>
        <row r="53">
          <cell r="D53" t="str">
            <v>Meta</v>
          </cell>
        </row>
        <row r="54">
          <cell r="D54" t="str">
            <v>Dato efectivo</v>
          </cell>
        </row>
        <row r="56">
          <cell r="D56" t="str">
            <v>Umbrales de cumplimiento</v>
          </cell>
        </row>
        <row r="57">
          <cell r="D57" t="str">
            <v>Aceptable</v>
          </cell>
          <cell r="Q57">
            <v>0</v>
          </cell>
        </row>
        <row r="58">
          <cell r="D58" t="str">
            <v>Insuficiente</v>
          </cell>
        </row>
        <row r="62">
          <cell r="D62" t="str">
            <v>El objetivo del programa se definió como: Incrementar el financiamiento a aquellas instituciones educativas cuyos proyectos educativos incorporan el arte como uno de sus componentes. ¿Existe algún indicador que permita medir su logro?</v>
          </cell>
          <cell r="Z62" t="str">
            <v>SI</v>
          </cell>
        </row>
        <row r="64">
          <cell r="D64" t="str">
            <v>Nombre del Indicador</v>
          </cell>
          <cell r="L64" t="str">
            <v>Cantidad de proyectos adjudicados por instituciones educativas</v>
          </cell>
        </row>
        <row r="65">
          <cell r="D65" t="str">
            <v>Año de creación</v>
          </cell>
          <cell r="L65">
            <v>2010</v>
          </cell>
        </row>
        <row r="66">
          <cell r="D66" t="str">
            <v>Forma de Cálculo</v>
          </cell>
          <cell r="L66" t="str">
            <v>N° de proyectos adjudicados</v>
          </cell>
        </row>
        <row r="67">
          <cell r="D67" t="str">
            <v>Unidad de Medida</v>
          </cell>
          <cell r="L67" t="str">
            <v>numérico</v>
          </cell>
        </row>
        <row r="68">
          <cell r="D68" t="str">
            <v>Periodicidad</v>
          </cell>
          <cell r="L68" t="str">
            <v>Trimestral</v>
          </cell>
        </row>
        <row r="69">
          <cell r="D69" t="str">
            <v>Dimensión</v>
          </cell>
          <cell r="L69" t="str">
            <v>Eficacia</v>
          </cell>
        </row>
        <row r="70">
          <cell r="D70" t="str">
            <v>Lectura ascendente o descendente</v>
          </cell>
          <cell r="L70" t="str">
            <v>Ascendente</v>
          </cell>
        </row>
        <row r="71">
          <cell r="D71" t="str">
            <v>Fuente de Información</v>
          </cell>
          <cell r="L71" t="str">
            <v>Departamento de Ciudadanía y Cultura</v>
          </cell>
        </row>
        <row r="73">
          <cell r="I73">
            <v>2008</v>
          </cell>
          <cell r="K73">
            <v>2009</v>
          </cell>
          <cell r="M73">
            <v>2010</v>
          </cell>
          <cell r="O73">
            <v>2011</v>
          </cell>
          <cell r="Q73">
            <v>2012</v>
          </cell>
        </row>
        <row r="74">
          <cell r="D74" t="str">
            <v>Meta</v>
          </cell>
          <cell r="Q74">
            <v>63</v>
          </cell>
        </row>
        <row r="75">
          <cell r="D75" t="str">
            <v>Dato efectivo</v>
          </cell>
          <cell r="O75">
            <v>54</v>
          </cell>
          <cell r="Q75">
            <v>63</v>
          </cell>
        </row>
        <row r="77">
          <cell r="D77" t="str">
            <v>Umbrales de cumplimiento</v>
          </cell>
        </row>
        <row r="78">
          <cell r="D78" t="str">
            <v>Aceptable</v>
          </cell>
          <cell r="Q78">
            <v>63</v>
          </cell>
        </row>
        <row r="79">
          <cell r="D79" t="str">
            <v>Insuficiente</v>
          </cell>
          <cell r="Q79">
            <v>62</v>
          </cell>
        </row>
        <row r="81">
          <cell r="D81" t="str">
            <v>Además del anterior, ¿existe otro indicador para medir el objetivo del programa?</v>
          </cell>
          <cell r="L81" t="str">
            <v>NO</v>
          </cell>
        </row>
        <row r="83">
          <cell r="D83" t="str">
            <v>Nombre del Indicador</v>
          </cell>
        </row>
        <row r="84">
          <cell r="D84" t="str">
            <v>Año de creación</v>
          </cell>
        </row>
        <row r="85">
          <cell r="D85" t="str">
            <v>Forma de Cálculo</v>
          </cell>
        </row>
        <row r="86">
          <cell r="D86" t="str">
            <v>Unidad de Medida</v>
          </cell>
        </row>
        <row r="87">
          <cell r="D87" t="str">
            <v>Periodicidad</v>
          </cell>
        </row>
        <row r="88">
          <cell r="D88" t="str">
            <v>Dimensión</v>
          </cell>
        </row>
        <row r="89">
          <cell r="D89" t="str">
            <v>Lectura ascendente o descendente</v>
          </cell>
        </row>
        <row r="90">
          <cell r="D90" t="str">
            <v>Fuente de Información</v>
          </cell>
        </row>
        <row r="92">
          <cell r="I92">
            <v>2008</v>
          </cell>
          <cell r="K92">
            <v>2009</v>
          </cell>
          <cell r="M92">
            <v>2010</v>
          </cell>
          <cell r="O92">
            <v>2011</v>
          </cell>
          <cell r="Q92">
            <v>2012</v>
          </cell>
        </row>
        <row r="93">
          <cell r="D93" t="str">
            <v>Meta</v>
          </cell>
        </row>
        <row r="94">
          <cell r="D94" t="str">
            <v>Dato efectivo</v>
          </cell>
        </row>
        <row r="96">
          <cell r="D96" t="str">
            <v>Umbrales de cumplimiento</v>
          </cell>
        </row>
        <row r="97">
          <cell r="D97" t="str">
            <v>Aceptable</v>
          </cell>
          <cell r="Q97">
            <v>0</v>
          </cell>
        </row>
        <row r="98">
          <cell r="D98" t="str">
            <v>Insuficiente</v>
          </cell>
        </row>
        <row r="100">
          <cell r="D100" t="str">
            <v>Además del anterior, ¿existe otro indicador para medir el objetivo del programa?</v>
          </cell>
          <cell r="L100" t="str">
            <v>NO</v>
          </cell>
        </row>
        <row r="102">
          <cell r="D102" t="str">
            <v>Nombre del Indicador</v>
          </cell>
        </row>
        <row r="103">
          <cell r="D103" t="str">
            <v>Año de creación</v>
          </cell>
        </row>
        <row r="104">
          <cell r="D104" t="str">
            <v>Forma de Cálculo</v>
          </cell>
        </row>
        <row r="105">
          <cell r="D105" t="str">
            <v>Unidad de Medida</v>
          </cell>
        </row>
        <row r="106">
          <cell r="D106" t="str">
            <v>Periodicidad</v>
          </cell>
        </row>
        <row r="107">
          <cell r="D107" t="str">
            <v>Dimensión</v>
          </cell>
        </row>
        <row r="108">
          <cell r="D108" t="str">
            <v>Lectura ascendente o descendente</v>
          </cell>
        </row>
        <row r="109">
          <cell r="D109" t="str">
            <v>Fuente de Información</v>
          </cell>
        </row>
        <row r="111">
          <cell r="I111">
            <v>2008</v>
          </cell>
          <cell r="K111">
            <v>2009</v>
          </cell>
          <cell r="M111">
            <v>2010</v>
          </cell>
          <cell r="O111">
            <v>2011</v>
          </cell>
          <cell r="Q111">
            <v>2012</v>
          </cell>
        </row>
        <row r="112">
          <cell r="D112" t="str">
            <v>Meta</v>
          </cell>
        </row>
        <row r="113">
          <cell r="D113" t="str">
            <v>Dato efectivo</v>
          </cell>
        </row>
        <row r="115">
          <cell r="D115" t="str">
            <v>Umbrales de cumplimiento</v>
          </cell>
        </row>
        <row r="116">
          <cell r="D116" t="str">
            <v>Aceptable</v>
          </cell>
          <cell r="Q116">
            <v>0</v>
          </cell>
        </row>
        <row r="117">
          <cell r="D117" t="str">
            <v>Insuficiente</v>
          </cell>
        </row>
        <row r="121">
          <cell r="D121" t="str">
            <v>¿Existe algún indicador que permita medir los productos y/o procesos del programa?</v>
          </cell>
          <cell r="L121" t="str">
            <v>NO</v>
          </cell>
        </row>
        <row r="123">
          <cell r="D123" t="str">
            <v>Nombre del Indicador</v>
          </cell>
        </row>
        <row r="124">
          <cell r="D124" t="str">
            <v>Año de creación</v>
          </cell>
        </row>
        <row r="125">
          <cell r="D125" t="str">
            <v>Forma de Cálculo</v>
          </cell>
        </row>
        <row r="126">
          <cell r="D126" t="str">
            <v>Unidad de Medida</v>
          </cell>
        </row>
        <row r="127">
          <cell r="D127" t="str">
            <v>Periodicidad</v>
          </cell>
        </row>
        <row r="128">
          <cell r="D128" t="str">
            <v>Dimensión</v>
          </cell>
        </row>
        <row r="129">
          <cell r="D129" t="str">
            <v>Lectura ascendente o descendente</v>
          </cell>
        </row>
        <row r="130">
          <cell r="D130" t="str">
            <v>Fuente de Información</v>
          </cell>
        </row>
        <row r="132">
          <cell r="I132">
            <v>2008</v>
          </cell>
          <cell r="K132">
            <v>2009</v>
          </cell>
          <cell r="M132">
            <v>2010</v>
          </cell>
          <cell r="O132">
            <v>2011</v>
          </cell>
          <cell r="Q132">
            <v>2012</v>
          </cell>
        </row>
        <row r="133">
          <cell r="D133" t="str">
            <v>Meta</v>
          </cell>
        </row>
        <row r="134">
          <cell r="D134" t="str">
            <v>Dato efectivo</v>
          </cell>
        </row>
        <row r="136">
          <cell r="D136" t="str">
            <v>Umbrales de cumplimiento</v>
          </cell>
        </row>
        <row r="137">
          <cell r="D137" t="str">
            <v>Aceptable</v>
          </cell>
          <cell r="Q137">
            <v>0</v>
          </cell>
        </row>
        <row r="138">
          <cell r="D138" t="str">
            <v>Insuficiente</v>
          </cell>
        </row>
        <row r="140">
          <cell r="D140" t="str">
            <v>Además del anterior, ¿existe otro indicador que permita medir los productos y/o procesos del programa?</v>
          </cell>
          <cell r="L140" t="str">
            <v>NO</v>
          </cell>
        </row>
        <row r="142">
          <cell r="D142" t="str">
            <v>Nombre del Indicador</v>
          </cell>
        </row>
        <row r="143">
          <cell r="D143" t="str">
            <v>Año de creación</v>
          </cell>
        </row>
        <row r="144">
          <cell r="D144" t="str">
            <v>Forma de Cálculo</v>
          </cell>
        </row>
        <row r="145">
          <cell r="D145" t="str">
            <v>Unidad de Medida</v>
          </cell>
        </row>
        <row r="146">
          <cell r="D146" t="str">
            <v>Periodicidad</v>
          </cell>
        </row>
        <row r="147">
          <cell r="D147" t="str">
            <v>Dimensión</v>
          </cell>
        </row>
        <row r="148">
          <cell r="D148" t="str">
            <v>Lectura ascendente o descendente</v>
          </cell>
        </row>
        <row r="149">
          <cell r="D149" t="str">
            <v>Fuente de Información</v>
          </cell>
        </row>
        <row r="151">
          <cell r="I151">
            <v>2008</v>
          </cell>
          <cell r="K151">
            <v>2009</v>
          </cell>
          <cell r="M151">
            <v>2010</v>
          </cell>
          <cell r="O151">
            <v>2011</v>
          </cell>
          <cell r="Q151">
            <v>2012</v>
          </cell>
        </row>
        <row r="152">
          <cell r="D152" t="str">
            <v>Meta</v>
          </cell>
        </row>
        <row r="153">
          <cell r="D153" t="str">
            <v>Dato efectivo</v>
          </cell>
        </row>
        <row r="155">
          <cell r="D155" t="str">
            <v>Umbrales de cumplimiento</v>
          </cell>
        </row>
        <row r="156">
          <cell r="D156" t="str">
            <v>Aceptable</v>
          </cell>
          <cell r="Q156">
            <v>0</v>
          </cell>
        </row>
        <row r="157">
          <cell r="D157" t="str">
            <v>Insuficiente</v>
          </cell>
        </row>
        <row r="159">
          <cell r="D159" t="str">
            <v>Además del anterior, ¿existe otro indicador que permita medir los productos y/o procesos del programa?</v>
          </cell>
          <cell r="L159" t="str">
            <v>NO</v>
          </cell>
        </row>
        <row r="161">
          <cell r="D161" t="str">
            <v>Nombre del Indicador</v>
          </cell>
        </row>
        <row r="162">
          <cell r="D162" t="str">
            <v>Año de creación</v>
          </cell>
        </row>
        <row r="163">
          <cell r="D163" t="str">
            <v>Forma de Cálculo</v>
          </cell>
        </row>
        <row r="164">
          <cell r="D164" t="str">
            <v>Unidad de Medida</v>
          </cell>
        </row>
        <row r="165">
          <cell r="D165" t="str">
            <v>Periodicidad</v>
          </cell>
        </row>
        <row r="166">
          <cell r="D166" t="str">
            <v>Dimensión</v>
          </cell>
        </row>
        <row r="167">
          <cell r="D167" t="str">
            <v>Lectura ascendente o descendente</v>
          </cell>
        </row>
        <row r="168">
          <cell r="D168" t="str">
            <v>Fuente de Información</v>
          </cell>
        </row>
        <row r="170">
          <cell r="I170">
            <v>2008</v>
          </cell>
          <cell r="K170">
            <v>2009</v>
          </cell>
          <cell r="M170">
            <v>2010</v>
          </cell>
          <cell r="O170">
            <v>2011</v>
          </cell>
          <cell r="Q170">
            <v>2012</v>
          </cell>
        </row>
        <row r="171">
          <cell r="D171" t="str">
            <v>Meta</v>
          </cell>
        </row>
        <row r="172">
          <cell r="D172" t="str">
            <v>Dato efectivo</v>
          </cell>
        </row>
        <row r="174">
          <cell r="D174" t="str">
            <v>Umbrales de cumplimiento</v>
          </cell>
        </row>
        <row r="175">
          <cell r="D175" t="str">
            <v>Aceptable</v>
          </cell>
          <cell r="Q175">
            <v>0</v>
          </cell>
        </row>
        <row r="176">
          <cell r="D176" t="str">
            <v>Insuficiente</v>
          </cell>
        </row>
        <row r="180">
          <cell r="D180" t="str">
            <v>¿Existe algún indicador que permita medir la satisfacción de los usuarios?</v>
          </cell>
          <cell r="L180" t="str">
            <v>SI</v>
          </cell>
        </row>
        <row r="182">
          <cell r="D182" t="str">
            <v>Nombre del Indicador</v>
          </cell>
          <cell r="L182" t="str">
            <v>Porcentaje de usuarios encuestados que  evalúan como muy buena y buena la atención global prestada por el servicio en las oficinas de atención a público (presencial o virtual).</v>
          </cell>
        </row>
        <row r="183">
          <cell r="D183" t="str">
            <v>Año de creación</v>
          </cell>
          <cell r="L183">
            <v>2012</v>
          </cell>
        </row>
        <row r="184">
          <cell r="D184" t="str">
            <v>Forma de Cálculo</v>
          </cell>
          <cell r="L184" t="str">
            <v>(N° de usuarios encuestados en el año t que evalúan como “Muy Satisfactoria” y “Satisfactoria” la atención global prestada por el servicio en las oficinas de atención de público /Total de usuarios encuestados)*100=</v>
          </cell>
        </row>
        <row r="185">
          <cell r="D185" t="str">
            <v>Unidad de Medida</v>
          </cell>
          <cell r="L185" t="str">
            <v>porcentual</v>
          </cell>
        </row>
        <row r="186">
          <cell r="D186" t="str">
            <v>Periodicidad</v>
          </cell>
          <cell r="L186" t="str">
            <v>Trimestral</v>
          </cell>
        </row>
        <row r="187">
          <cell r="D187" t="str">
            <v>Dimensión</v>
          </cell>
          <cell r="L187" t="str">
            <v>Eficacia</v>
          </cell>
        </row>
        <row r="188">
          <cell r="D188" t="str">
            <v>Lectura ascendente o descendente</v>
          </cell>
          <cell r="L188" t="str">
            <v>Ascendente</v>
          </cell>
        </row>
        <row r="189">
          <cell r="D189" t="str">
            <v>Fuente de Información</v>
          </cell>
          <cell r="L189" t="str">
            <v>SIAC, CNCA</v>
          </cell>
        </row>
        <row r="191">
          <cell r="I191">
            <v>2008</v>
          </cell>
          <cell r="K191">
            <v>2009</v>
          </cell>
          <cell r="M191">
            <v>2010</v>
          </cell>
          <cell r="O191">
            <v>2011</v>
          </cell>
          <cell r="Q191">
            <v>2012</v>
          </cell>
        </row>
        <row r="192">
          <cell r="D192" t="str">
            <v>Meta</v>
          </cell>
          <cell r="M192">
            <v>-2</v>
          </cell>
          <cell r="O192">
            <v>0.7</v>
          </cell>
          <cell r="Q192">
            <v>0.7</v>
          </cell>
        </row>
        <row r="193">
          <cell r="D193" t="str">
            <v>Dato efectivo</v>
          </cell>
          <cell r="M193">
            <v>-2</v>
          </cell>
          <cell r="O193">
            <v>-2</v>
          </cell>
        </row>
        <row r="195">
          <cell r="D195" t="str">
            <v>Umbrales de cumplimiento</v>
          </cell>
        </row>
        <row r="196">
          <cell r="D196" t="str">
            <v>Aceptable</v>
          </cell>
          <cell r="Q196">
            <v>0.7</v>
          </cell>
        </row>
        <row r="197">
          <cell r="D197" t="str">
            <v>Insuficiente</v>
          </cell>
          <cell r="Q197">
            <v>0.66500000000000004</v>
          </cell>
        </row>
        <row r="199">
          <cell r="D199" t="str">
            <v>Además del anterior, ¿existe otro indicador que permita medir la satisfacción de los usuarios?</v>
          </cell>
          <cell r="L199" t="str">
            <v>NO</v>
          </cell>
        </row>
        <row r="201">
          <cell r="D201" t="str">
            <v>Nombre del Indicador</v>
          </cell>
        </row>
        <row r="202">
          <cell r="D202" t="str">
            <v>Año de creación</v>
          </cell>
        </row>
        <row r="203">
          <cell r="D203" t="str">
            <v>Forma de Cálculo</v>
          </cell>
        </row>
        <row r="204">
          <cell r="D204" t="str">
            <v>Unidad de Medida</v>
          </cell>
        </row>
        <row r="205">
          <cell r="D205" t="str">
            <v>Periodicidad</v>
          </cell>
        </row>
        <row r="206">
          <cell r="D206" t="str">
            <v>Dimensión</v>
          </cell>
        </row>
        <row r="207">
          <cell r="D207" t="str">
            <v>Lectura ascendente o descendente</v>
          </cell>
        </row>
        <row r="208">
          <cell r="D208" t="str">
            <v>Fuente de Información</v>
          </cell>
        </row>
        <row r="210">
          <cell r="I210">
            <v>2008</v>
          </cell>
          <cell r="K210">
            <v>2009</v>
          </cell>
          <cell r="M210">
            <v>2010</v>
          </cell>
          <cell r="O210">
            <v>2011</v>
          </cell>
          <cell r="Q210">
            <v>2012</v>
          </cell>
        </row>
        <row r="211">
          <cell r="D211" t="str">
            <v>Meta</v>
          </cell>
        </row>
        <row r="212">
          <cell r="D212" t="str">
            <v>Dato efectivo</v>
          </cell>
        </row>
        <row r="214">
          <cell r="D214" t="str">
            <v>Umbrales de cumplimiento</v>
          </cell>
        </row>
        <row r="215">
          <cell r="D215" t="str">
            <v>Aceptable</v>
          </cell>
          <cell r="Q215">
            <v>0</v>
          </cell>
        </row>
        <row r="216">
          <cell r="D216" t="str">
            <v>Insuficiente</v>
          </cell>
        </row>
      </sheetData>
      <sheetData sheetId="6">
        <row r="5">
          <cell r="G5" t="str">
            <v>Vigencia</v>
          </cell>
          <cell r="K5" t="str">
            <v>Vigente al 1er trimestre</v>
          </cell>
        </row>
        <row r="6">
          <cell r="G6" t="str">
            <v>Monto ($ miles)</v>
          </cell>
          <cell r="K6">
            <v>466907</v>
          </cell>
        </row>
        <row r="8">
          <cell r="B8" t="str">
            <v>Presupuesto Vigente al 4to trimestre del año 2012 (en miles)</v>
          </cell>
          <cell r="K8">
            <v>454190</v>
          </cell>
        </row>
        <row r="10">
          <cell r="B10" t="str">
            <v>Ejecución Presupuestaria al 4to trimestre del año 2012 (en miles)</v>
          </cell>
          <cell r="K10">
            <v>443602</v>
          </cell>
        </row>
        <row r="12">
          <cell r="B12" t="str">
            <v>Ejecución presupuestaria por región 2012 (en miles)</v>
          </cell>
          <cell r="L12" t="str">
            <v>Región</v>
          </cell>
          <cell r="N12" t="str">
            <v>I</v>
          </cell>
          <cell r="O12" t="str">
            <v>II</v>
          </cell>
          <cell r="P12" t="str">
            <v>III</v>
          </cell>
          <cell r="Q12" t="str">
            <v>IV</v>
          </cell>
          <cell r="R12" t="str">
            <v>V</v>
          </cell>
          <cell r="S12" t="str">
            <v>VI</v>
          </cell>
          <cell r="T12" t="str">
            <v>VII</v>
          </cell>
          <cell r="U12" t="str">
            <v>VIII</v>
          </cell>
          <cell r="V12" t="str">
            <v>IX</v>
          </cell>
          <cell r="W12" t="str">
            <v>X</v>
          </cell>
          <cell r="X12" t="str">
            <v>XI</v>
          </cell>
          <cell r="Y12" t="str">
            <v>XII</v>
          </cell>
          <cell r="Z12" t="str">
            <v>RM</v>
          </cell>
          <cell r="AA12" t="str">
            <v>XIV</v>
          </cell>
          <cell r="AB12" t="str">
            <v>XV</v>
          </cell>
          <cell r="AD12" t="str">
            <v>Nivel Central</v>
          </cell>
        </row>
        <row r="13">
          <cell r="L13" t="str">
            <v xml:space="preserve">Presupuesto Ejecutado 2012 M$ </v>
          </cell>
        </row>
        <row r="15">
          <cell r="B15" t="str">
            <v>Partida</v>
          </cell>
          <cell r="C15">
            <v>9</v>
          </cell>
          <cell r="D15" t="str">
            <v>Capitulo</v>
          </cell>
          <cell r="E15">
            <v>16</v>
          </cell>
          <cell r="F15" t="str">
            <v>Programa</v>
          </cell>
          <cell r="G15">
            <v>1</v>
          </cell>
          <cell r="Y15" t="str">
            <v>Partida</v>
          </cell>
          <cell r="Z15">
            <v>0</v>
          </cell>
          <cell r="AA15" t="str">
            <v>Capitulo</v>
          </cell>
          <cell r="AB15">
            <v>0</v>
          </cell>
          <cell r="AC15" t="str">
            <v>Programa</v>
          </cell>
          <cell r="AD15">
            <v>0</v>
          </cell>
          <cell r="AV15" t="str">
            <v>Partida</v>
          </cell>
          <cell r="AW15">
            <v>0</v>
          </cell>
          <cell r="AX15" t="str">
            <v>Capitulo</v>
          </cell>
          <cell r="AY15">
            <v>0</v>
          </cell>
          <cell r="AZ15" t="str">
            <v>Programa</v>
          </cell>
          <cell r="BA15">
            <v>0</v>
          </cell>
          <cell r="BS15" t="str">
            <v>Partida</v>
          </cell>
          <cell r="BT15">
            <v>0</v>
          </cell>
          <cell r="BU15" t="str">
            <v>Capitulo</v>
          </cell>
          <cell r="BV15">
            <v>0</v>
          </cell>
          <cell r="BW15" t="str">
            <v>Programa</v>
          </cell>
          <cell r="BX15">
            <v>0</v>
          </cell>
          <cell r="CP15" t="str">
            <v>Partida</v>
          </cell>
          <cell r="CQ15">
            <v>0</v>
          </cell>
          <cell r="CR15" t="str">
            <v>Capitulo</v>
          </cell>
          <cell r="CS15">
            <v>0</v>
          </cell>
          <cell r="CT15" t="str">
            <v>Programa</v>
          </cell>
          <cell r="CU15">
            <v>0</v>
          </cell>
          <cell r="DM15" t="str">
            <v>Partida</v>
          </cell>
          <cell r="DN15">
            <v>0</v>
          </cell>
          <cell r="DO15" t="str">
            <v>Capitulo</v>
          </cell>
          <cell r="DP15">
            <v>0</v>
          </cell>
          <cell r="DQ15" t="str">
            <v>Programa</v>
          </cell>
          <cell r="DR15">
            <v>0</v>
          </cell>
          <cell r="EJ15" t="str">
            <v>Partida</v>
          </cell>
          <cell r="EK15">
            <v>0</v>
          </cell>
          <cell r="EL15" t="str">
            <v>Capitulo</v>
          </cell>
          <cell r="EM15">
            <v>0</v>
          </cell>
          <cell r="EN15" t="str">
            <v>Programa</v>
          </cell>
          <cell r="EO15">
            <v>0</v>
          </cell>
          <cell r="FG15" t="str">
            <v>Partida</v>
          </cell>
          <cell r="FH15">
            <v>0</v>
          </cell>
          <cell r="FI15" t="str">
            <v>Capitulo</v>
          </cell>
          <cell r="FJ15">
            <v>0</v>
          </cell>
          <cell r="FK15" t="str">
            <v>Programa</v>
          </cell>
          <cell r="FL15">
            <v>0</v>
          </cell>
          <cell r="GD15" t="str">
            <v>Partida</v>
          </cell>
          <cell r="GE15">
            <v>0</v>
          </cell>
          <cell r="GF15" t="str">
            <v>Capitulo</v>
          </cell>
          <cell r="GG15">
            <v>0</v>
          </cell>
          <cell r="GH15" t="str">
            <v>Programa</v>
          </cell>
          <cell r="GI15">
            <v>0</v>
          </cell>
          <cell r="HA15" t="str">
            <v>Partida</v>
          </cell>
          <cell r="HB15">
            <v>0</v>
          </cell>
          <cell r="HC15" t="str">
            <v>Capitulo</v>
          </cell>
          <cell r="HD15">
            <v>0</v>
          </cell>
          <cell r="HE15" t="str">
            <v>Programa</v>
          </cell>
          <cell r="HF15">
            <v>0</v>
          </cell>
          <cell r="HX15" t="str">
            <v>Partida</v>
          </cell>
          <cell r="HY15">
            <v>0</v>
          </cell>
          <cell r="HZ15" t="str">
            <v>Capitulo</v>
          </cell>
          <cell r="IA15">
            <v>0</v>
          </cell>
          <cell r="IB15" t="str">
            <v>Programa</v>
          </cell>
          <cell r="IC15">
            <v>0</v>
          </cell>
          <cell r="IU15" t="str">
            <v>Partida</v>
          </cell>
          <cell r="IV15">
            <v>0</v>
          </cell>
          <cell r="IW15" t="str">
            <v>Capitulo</v>
          </cell>
          <cell r="IX15">
            <v>0</v>
          </cell>
          <cell r="IY15" t="str">
            <v>Programa</v>
          </cell>
          <cell r="IZ15">
            <v>0</v>
          </cell>
          <cell r="JR15" t="str">
            <v>Partida</v>
          </cell>
          <cell r="JS15">
            <v>0</v>
          </cell>
          <cell r="JT15" t="str">
            <v>Capitulo</v>
          </cell>
          <cell r="JU15">
            <v>0</v>
          </cell>
          <cell r="JV15" t="str">
            <v>Programa</v>
          </cell>
          <cell r="JW15">
            <v>0</v>
          </cell>
          <cell r="KO15" t="str">
            <v>Partida</v>
          </cell>
          <cell r="KP15">
            <v>0</v>
          </cell>
          <cell r="KQ15" t="str">
            <v>Capitulo</v>
          </cell>
          <cell r="KR15">
            <v>0</v>
          </cell>
          <cell r="KS15" t="str">
            <v>Programa</v>
          </cell>
          <cell r="KT15">
            <v>0</v>
          </cell>
          <cell r="LL15" t="str">
            <v>Partida</v>
          </cell>
          <cell r="LM15">
            <v>0</v>
          </cell>
          <cell r="LN15" t="str">
            <v>Capitulo</v>
          </cell>
          <cell r="LO15">
            <v>0</v>
          </cell>
          <cell r="LP15" t="str">
            <v>Programa</v>
          </cell>
          <cell r="LQ15">
            <v>0</v>
          </cell>
          <cell r="MI15" t="str">
            <v>Partida</v>
          </cell>
          <cell r="MJ15">
            <v>0</v>
          </cell>
          <cell r="MK15" t="str">
            <v>Capitulo</v>
          </cell>
          <cell r="ML15">
            <v>0</v>
          </cell>
          <cell r="MM15" t="str">
            <v>Programa</v>
          </cell>
          <cell r="MN15">
            <v>0</v>
          </cell>
          <cell r="NF15" t="str">
            <v>Partida</v>
          </cell>
          <cell r="NG15">
            <v>0</v>
          </cell>
          <cell r="NH15" t="str">
            <v>Capitulo</v>
          </cell>
          <cell r="NI15">
            <v>0</v>
          </cell>
          <cell r="NJ15" t="str">
            <v>Programa</v>
          </cell>
          <cell r="NK15">
            <v>0</v>
          </cell>
        </row>
        <row r="16">
          <cell r="B16" t="str">
            <v xml:space="preserve">SUBTITULO </v>
          </cell>
          <cell r="C16" t="str">
            <v>ITEM</v>
          </cell>
          <cell r="D16" t="str">
            <v>DENOMINACIONES</v>
          </cell>
          <cell r="N16" t="str">
            <v>ASIGNACIÓN</v>
          </cell>
          <cell r="O16" t="str">
            <v>GASTO SOCIAL (M$)</v>
          </cell>
          <cell r="S16" t="str">
            <v>GASTOS ADMINISTRATIVOS (M$)</v>
          </cell>
          <cell r="W16" t="str">
            <v>TOTAL</v>
          </cell>
          <cell r="Y16" t="str">
            <v xml:space="preserve">SUBTITULO </v>
          </cell>
          <cell r="Z16" t="str">
            <v>ITEM</v>
          </cell>
          <cell r="AA16" t="str">
            <v>DENOMINACIONES</v>
          </cell>
          <cell r="AK16" t="str">
            <v>ASIGNACIÓN</v>
          </cell>
          <cell r="AL16" t="str">
            <v>GASTO SOCIAL (M$)</v>
          </cell>
          <cell r="AP16" t="str">
            <v>GASTOS ADMINISTRATIVOS (M$)</v>
          </cell>
          <cell r="AT16" t="str">
            <v>TOTAL</v>
          </cell>
          <cell r="AV16" t="str">
            <v xml:space="preserve">SUBTITULO </v>
          </cell>
          <cell r="AW16" t="str">
            <v>ITEM</v>
          </cell>
          <cell r="AX16" t="str">
            <v>DENOMINACIONES</v>
          </cell>
          <cell r="BH16" t="str">
            <v>ASIGNACIÓN</v>
          </cell>
          <cell r="BI16" t="str">
            <v>GASTO SOCIAL (M$)</v>
          </cell>
          <cell r="BM16" t="str">
            <v>GASTOS ADMINISTRATIVOS (M$)</v>
          </cell>
          <cell r="BQ16" t="str">
            <v>TOTAL</v>
          </cell>
          <cell r="BS16" t="str">
            <v xml:space="preserve">SUBTITULO </v>
          </cell>
          <cell r="BT16" t="str">
            <v>ITEM</v>
          </cell>
          <cell r="BU16" t="str">
            <v>DENOMINACIONES</v>
          </cell>
          <cell r="CE16" t="str">
            <v>ASIGNACIÓN</v>
          </cell>
          <cell r="CF16" t="str">
            <v>GASTO SOCIAL (M$)</v>
          </cell>
          <cell r="CJ16" t="str">
            <v>GASTOS ADMINISTRATIVOS (M$)</v>
          </cell>
          <cell r="CN16" t="str">
            <v>TOTAL</v>
          </cell>
          <cell r="CP16" t="str">
            <v xml:space="preserve">SUBTITULO </v>
          </cell>
          <cell r="CQ16" t="str">
            <v>ITEM</v>
          </cell>
          <cell r="CR16" t="str">
            <v>DENOMINACIONES</v>
          </cell>
          <cell r="DB16" t="str">
            <v>ASIGNACIÓN</v>
          </cell>
          <cell r="DC16" t="str">
            <v>GASTO SOCIAL (M$)</v>
          </cell>
          <cell r="DG16" t="str">
            <v>GASTOS ADMINISTRATIVOS (M$)</v>
          </cell>
          <cell r="DK16" t="str">
            <v>TOTAL</v>
          </cell>
          <cell r="DM16" t="str">
            <v xml:space="preserve">SUBTITULO </v>
          </cell>
          <cell r="DN16" t="str">
            <v>ITEM</v>
          </cell>
          <cell r="DO16" t="str">
            <v>DENOMINACIONES</v>
          </cell>
          <cell r="DY16" t="str">
            <v>ASIGNACIÓN</v>
          </cell>
          <cell r="DZ16" t="str">
            <v>GASTO SOCIAL (M$)</v>
          </cell>
          <cell r="ED16" t="str">
            <v>GASTOS ADMINISTRATIVOS (M$)</v>
          </cell>
          <cell r="EH16" t="str">
            <v>TOTAL</v>
          </cell>
          <cell r="EJ16" t="str">
            <v xml:space="preserve">SUBTITULO </v>
          </cell>
          <cell r="EK16" t="str">
            <v>ITEM</v>
          </cell>
          <cell r="EL16" t="str">
            <v>DENOMINACIONES</v>
          </cell>
          <cell r="EV16" t="str">
            <v>ASIGNACIÓN</v>
          </cell>
          <cell r="EW16" t="str">
            <v>GASTO SOCIAL (M$)</v>
          </cell>
          <cell r="FA16" t="str">
            <v>GASTOS ADMINISTRATIVOS (M$)</v>
          </cell>
          <cell r="FE16" t="str">
            <v>TOTAL</v>
          </cell>
          <cell r="FG16" t="str">
            <v xml:space="preserve">SUBTITULO </v>
          </cell>
          <cell r="FH16" t="str">
            <v>ITEM</v>
          </cell>
          <cell r="FI16" t="str">
            <v>DENOMINACIONES</v>
          </cell>
          <cell r="FS16" t="str">
            <v>ASIGNACIÓN</v>
          </cell>
          <cell r="FT16" t="str">
            <v>GASTO SOCIAL (M$)</v>
          </cell>
          <cell r="FX16" t="str">
            <v>GASTOS ADMINISTRATIVOS (M$)</v>
          </cell>
          <cell r="GB16" t="str">
            <v>TOTAL</v>
          </cell>
          <cell r="GD16" t="str">
            <v xml:space="preserve">SUBTITULO </v>
          </cell>
          <cell r="GE16" t="str">
            <v>ITEM</v>
          </cell>
          <cell r="GF16" t="str">
            <v>DENOMINACIONES</v>
          </cell>
          <cell r="GP16" t="str">
            <v>ASIGNACIÓN</v>
          </cell>
          <cell r="GQ16" t="str">
            <v>GASTO SOCIAL (M$)</v>
          </cell>
          <cell r="GU16" t="str">
            <v>GASTOS ADMINISTRATIVOS (M$)</v>
          </cell>
          <cell r="GY16" t="str">
            <v>TOTAL</v>
          </cell>
          <cell r="HA16" t="str">
            <v xml:space="preserve">SUBTITULO </v>
          </cell>
          <cell r="HB16" t="str">
            <v>ITEM</v>
          </cell>
          <cell r="HC16" t="str">
            <v>DENOMINACIONES</v>
          </cell>
          <cell r="HM16" t="str">
            <v>ASIGNACIÓN</v>
          </cell>
          <cell r="HN16" t="str">
            <v>GASTO SOCIAL (M$)</v>
          </cell>
          <cell r="HR16" t="str">
            <v>GASTOS ADMINISTRATIVOS (M$)</v>
          </cell>
          <cell r="HV16" t="str">
            <v>TOTAL</v>
          </cell>
          <cell r="HX16" t="str">
            <v xml:space="preserve">SUBTITULO </v>
          </cell>
          <cell r="HY16" t="str">
            <v>ITEM</v>
          </cell>
          <cell r="HZ16" t="str">
            <v>DENOMINACIONES</v>
          </cell>
          <cell r="IJ16" t="str">
            <v>ASIGNACIÓN</v>
          </cell>
          <cell r="IK16" t="str">
            <v>GASTO SOCIAL (M$)</v>
          </cell>
          <cell r="IO16" t="str">
            <v>GASTOS ADMINISTRATIVOS (M$)</v>
          </cell>
          <cell r="IS16" t="str">
            <v>TOTAL</v>
          </cell>
          <cell r="IU16" t="str">
            <v xml:space="preserve">SUBTITULO </v>
          </cell>
          <cell r="IV16" t="str">
            <v>ITEM</v>
          </cell>
          <cell r="IW16" t="str">
            <v>DENOMINACIONES</v>
          </cell>
          <cell r="JG16" t="str">
            <v>ASIGNACIÓN</v>
          </cell>
          <cell r="JH16" t="str">
            <v>GASTO SOCIAL (M$)</v>
          </cell>
          <cell r="JL16" t="str">
            <v>GASTOS ADMINISTRATIVOS (M$)</v>
          </cell>
          <cell r="JR16" t="str">
            <v xml:space="preserve">SUBTITULO </v>
          </cell>
          <cell r="JS16" t="str">
            <v>ITEM</v>
          </cell>
          <cell r="JT16" t="str">
            <v>DENOMINACIONES</v>
          </cell>
          <cell r="KD16" t="str">
            <v>ASIGNACIÓN</v>
          </cell>
          <cell r="KE16" t="str">
            <v>GASTO SOCIAL (M$)</v>
          </cell>
          <cell r="KI16" t="str">
            <v>GASTOS ADMINISTRATIVOS (M$)</v>
          </cell>
          <cell r="KM16" t="str">
            <v>TOTAL</v>
          </cell>
          <cell r="KO16" t="str">
            <v xml:space="preserve">SUBTITULO </v>
          </cell>
          <cell r="KP16" t="str">
            <v>ITEM</v>
          </cell>
          <cell r="KQ16" t="str">
            <v>DENOMINACIONES</v>
          </cell>
          <cell r="LA16" t="str">
            <v>ASIGNACIÓN</v>
          </cell>
          <cell r="LB16" t="str">
            <v>GASTO SOCIAL (M$)</v>
          </cell>
          <cell r="LF16" t="str">
            <v>GASTOS ADMINISTRATIVOS (M$)</v>
          </cell>
          <cell r="LJ16" t="str">
            <v>TOTAL</v>
          </cell>
          <cell r="LL16" t="str">
            <v xml:space="preserve">SUBTITULO </v>
          </cell>
          <cell r="LM16" t="str">
            <v>ITEM</v>
          </cell>
          <cell r="LN16" t="str">
            <v>DENOMINACIONES</v>
          </cell>
          <cell r="LX16" t="str">
            <v>ASIGNACIÓN</v>
          </cell>
          <cell r="LY16" t="str">
            <v>GASTO SOCIAL (M$)</v>
          </cell>
          <cell r="MC16" t="str">
            <v>GASTOS ADMINISTRATIVOS (M$)</v>
          </cell>
          <cell r="MG16" t="str">
            <v>TOTAL</v>
          </cell>
          <cell r="MI16" t="str">
            <v xml:space="preserve">SUBTITULO </v>
          </cell>
          <cell r="MJ16" t="str">
            <v>ITEM</v>
          </cell>
          <cell r="MK16" t="str">
            <v>DENOMINACIONES</v>
          </cell>
          <cell r="MU16" t="str">
            <v>ASIGNACIÓN</v>
          </cell>
          <cell r="MV16" t="str">
            <v>GASTO SOCIAL (M$)</v>
          </cell>
          <cell r="MZ16" t="str">
            <v>GASTOS ADMINISTRATIVOS (M$)</v>
          </cell>
          <cell r="ND16" t="str">
            <v>TOTAL</v>
          </cell>
          <cell r="NF16" t="str">
            <v xml:space="preserve">SUBTITULO </v>
          </cell>
          <cell r="NG16" t="str">
            <v>ITEM</v>
          </cell>
          <cell r="NH16" t="str">
            <v>DENOMINACIONES</v>
          </cell>
          <cell r="NR16" t="str">
            <v>ASIGNACIÓN</v>
          </cell>
          <cell r="NS16" t="str">
            <v>GASTO SOCIAL (M$)</v>
          </cell>
          <cell r="NW16" t="str">
            <v>GASTOS ADMINISTRATIVOS (M$)</v>
          </cell>
          <cell r="OA16" t="str">
            <v>TOTAL</v>
          </cell>
        </row>
        <row r="17">
          <cell r="O17" t="str">
            <v>MONETARIO</v>
          </cell>
          <cell r="P17" t="str">
            <v>BIENES</v>
          </cell>
          <cell r="Q17" t="str">
            <v>PERSONAL / RRHH</v>
          </cell>
          <cell r="R17" t="str">
            <v>OTROS SERVICIOS</v>
          </cell>
          <cell r="S17" t="str">
            <v>PERSONAL / RRHH</v>
          </cell>
          <cell r="T17" t="str">
            <v>BIENES/ EQUIPAMIENTO</v>
          </cell>
          <cell r="U17" t="str">
            <v>SERVICIOS</v>
          </cell>
          <cell r="V17" t="str">
            <v>OTROS</v>
          </cell>
          <cell r="AL17" t="str">
            <v>MONETARIO</v>
          </cell>
          <cell r="AM17" t="str">
            <v>BIENES</v>
          </cell>
          <cell r="AN17" t="str">
            <v>PERSONAL / RRHH</v>
          </cell>
          <cell r="AO17" t="str">
            <v>OTROS SERVICIOS</v>
          </cell>
          <cell r="AP17" t="str">
            <v>PERSONAL / RRHH</v>
          </cell>
          <cell r="AQ17" t="str">
            <v>BIENES/ EQUIPAMIENTO</v>
          </cell>
          <cell r="AR17" t="str">
            <v>SERVICIOS</v>
          </cell>
          <cell r="AS17" t="str">
            <v>OTROS</v>
          </cell>
          <cell r="BI17" t="str">
            <v>MONETARIO</v>
          </cell>
          <cell r="BJ17" t="str">
            <v>BIENES</v>
          </cell>
          <cell r="BK17" t="str">
            <v>PERSONAL / RRHH</v>
          </cell>
          <cell r="BL17" t="str">
            <v>OTROS SERVICIOS</v>
          </cell>
          <cell r="BM17" t="str">
            <v>PERSONAL / RRHH</v>
          </cell>
          <cell r="BN17" t="str">
            <v>BIENES/ EQUIPAMIENTO</v>
          </cell>
          <cell r="BO17" t="str">
            <v>SERVICIOS</v>
          </cell>
          <cell r="BP17" t="str">
            <v>OTROS</v>
          </cell>
          <cell r="CF17" t="str">
            <v>MONETARIO</v>
          </cell>
          <cell r="CG17" t="str">
            <v>BIENES</v>
          </cell>
          <cell r="CH17" t="str">
            <v>PERSONAL / RRHH</v>
          </cell>
          <cell r="CI17" t="str">
            <v>OTROS SERVICIOS</v>
          </cell>
          <cell r="CJ17" t="str">
            <v>PERSONAL / RRHH</v>
          </cell>
          <cell r="CK17" t="str">
            <v>BIENES/ EQUIPAMIENTO</v>
          </cell>
          <cell r="CL17" t="str">
            <v>SERVICIOS</v>
          </cell>
          <cell r="CM17" t="str">
            <v>OTROS</v>
          </cell>
          <cell r="DC17" t="str">
            <v>MONETARIO</v>
          </cell>
          <cell r="DD17" t="str">
            <v>BIENES</v>
          </cell>
          <cell r="DE17" t="str">
            <v>PERSONAL / RRHH</v>
          </cell>
          <cell r="DF17" t="str">
            <v>OTROS SERVICIOS</v>
          </cell>
          <cell r="DG17" t="str">
            <v>PERSONAL / RRHH</v>
          </cell>
          <cell r="DH17" t="str">
            <v>BIENES/ EQUIPAMIENTO</v>
          </cell>
          <cell r="DI17" t="str">
            <v>SERVICIOS</v>
          </cell>
          <cell r="DJ17" t="str">
            <v>OTROS</v>
          </cell>
          <cell r="DZ17" t="str">
            <v>MONETARIO</v>
          </cell>
          <cell r="EA17" t="str">
            <v>BIENES</v>
          </cell>
          <cell r="EB17" t="str">
            <v>PERSONAL / RRHH</v>
          </cell>
          <cell r="EC17" t="str">
            <v>OTROS SERVICIOS</v>
          </cell>
          <cell r="ED17" t="str">
            <v>PERSONAL / RRHH</v>
          </cell>
          <cell r="EE17" t="str">
            <v>BIENES/ EQUIPAMIENTO</v>
          </cell>
          <cell r="EF17" t="str">
            <v>SERVICIOS</v>
          </cell>
          <cell r="EG17" t="str">
            <v>OTROS</v>
          </cell>
          <cell r="EW17" t="str">
            <v>MONETARIO</v>
          </cell>
          <cell r="EX17" t="str">
            <v>BIENES</v>
          </cell>
          <cell r="EY17" t="str">
            <v>PERSONAL / RRHH</v>
          </cell>
          <cell r="EZ17" t="str">
            <v>OTROS SERVICIOS</v>
          </cell>
          <cell r="FA17" t="str">
            <v>PERSONAL / RRHH</v>
          </cell>
          <cell r="FB17" t="str">
            <v>BIENES/ EQUIPAMIENTO</v>
          </cell>
          <cell r="FC17" t="str">
            <v>SERVICIOS</v>
          </cell>
          <cell r="FD17" t="str">
            <v>OTROS</v>
          </cell>
          <cell r="FT17" t="str">
            <v>MONETARIO</v>
          </cell>
          <cell r="FU17" t="str">
            <v>BIENES</v>
          </cell>
          <cell r="FV17" t="str">
            <v>PERSONAL / RRHH</v>
          </cell>
          <cell r="FW17" t="str">
            <v>OTROS SERVICIOS</v>
          </cell>
          <cell r="FX17" t="str">
            <v>PERSONAL / RRHH</v>
          </cell>
          <cell r="FY17" t="str">
            <v>BIENES/ EQUIPAMIENTO</v>
          </cell>
          <cell r="FZ17" t="str">
            <v>SERVICIOS</v>
          </cell>
          <cell r="GA17" t="str">
            <v>OTROS</v>
          </cell>
          <cell r="GQ17" t="str">
            <v>MONETARIO</v>
          </cell>
          <cell r="GR17" t="str">
            <v>BIENES</v>
          </cell>
          <cell r="GS17" t="str">
            <v>PERSONAL / RRHH</v>
          </cell>
          <cell r="GT17" t="str">
            <v>OTROS SERVICIOS</v>
          </cell>
          <cell r="GU17" t="str">
            <v>PERSONAL / RRHH</v>
          </cell>
          <cell r="GV17" t="str">
            <v>BIENES/ EQUIPAMIENTO</v>
          </cell>
          <cell r="GW17" t="str">
            <v>SERVICIOS</v>
          </cell>
          <cell r="GX17" t="str">
            <v>OTROS</v>
          </cell>
          <cell r="HN17" t="str">
            <v>MONETARIO</v>
          </cell>
          <cell r="HO17" t="str">
            <v>BIENES</v>
          </cell>
          <cell r="HP17" t="str">
            <v>PERSONAL / RRHH</v>
          </cell>
          <cell r="HQ17" t="str">
            <v>OTROS SERVICIOS</v>
          </cell>
          <cell r="HR17" t="str">
            <v>PERSONAL / RRHH</v>
          </cell>
          <cell r="HS17" t="str">
            <v>BIENES/ EQUIPAMIENTO</v>
          </cell>
          <cell r="HT17" t="str">
            <v>SERVICIOS</v>
          </cell>
          <cell r="HU17" t="str">
            <v>OTROS</v>
          </cell>
          <cell r="IK17" t="str">
            <v>MONETARIO</v>
          </cell>
          <cell r="IL17" t="str">
            <v>BIENES</v>
          </cell>
          <cell r="IM17" t="str">
            <v>PERSONAL / RRHH</v>
          </cell>
          <cell r="IN17" t="str">
            <v>OTROS SERVICIOS</v>
          </cell>
          <cell r="IO17" t="str">
            <v>PERSONAL / RRHH</v>
          </cell>
          <cell r="IP17" t="str">
            <v>BIENES/ EQUIPAMIENTO</v>
          </cell>
          <cell r="IQ17" t="str">
            <v>SERVICIOS</v>
          </cell>
          <cell r="IR17" t="str">
            <v>OTROS</v>
          </cell>
          <cell r="JH17" t="str">
            <v>MONETARIO</v>
          </cell>
          <cell r="JI17" t="str">
            <v>BIENES</v>
          </cell>
          <cell r="JJ17" t="str">
            <v>PERSONAL / RRHH</v>
          </cell>
          <cell r="JK17" t="str">
            <v>OTROS SERVICIOS</v>
          </cell>
          <cell r="JL17" t="str">
            <v>PERSONAL / RRHH</v>
          </cell>
          <cell r="JM17" t="str">
            <v>BIENES/ EQUIPAMIENTO</v>
          </cell>
          <cell r="JN17" t="str">
            <v>SERVICIOS</v>
          </cell>
          <cell r="JO17" t="str">
            <v>OTROS</v>
          </cell>
          <cell r="KE17" t="str">
            <v>MONETARIO</v>
          </cell>
          <cell r="KF17" t="str">
            <v>BIENES</v>
          </cell>
          <cell r="KG17" t="str">
            <v>PERSONAL / RRHH</v>
          </cell>
          <cell r="KH17" t="str">
            <v>OTROS SERVICIOS</v>
          </cell>
          <cell r="KI17" t="str">
            <v>PERSONAL / RRHH</v>
          </cell>
          <cell r="KJ17" t="str">
            <v>BIENES/ EQUIPAMIENTO</v>
          </cell>
          <cell r="KK17" t="str">
            <v>SERVICIOS</v>
          </cell>
          <cell r="KL17" t="str">
            <v>OTROS</v>
          </cell>
          <cell r="LB17" t="str">
            <v>MONETARIO</v>
          </cell>
          <cell r="LC17" t="str">
            <v>BIENES</v>
          </cell>
          <cell r="LD17" t="str">
            <v>PERSONAL / RRHH</v>
          </cell>
          <cell r="LE17" t="str">
            <v>OTROS SERVICIOS</v>
          </cell>
          <cell r="LF17" t="str">
            <v>PERSONAL / RRHH</v>
          </cell>
          <cell r="LG17" t="str">
            <v>BIENES/ EQUIPAMIENTO</v>
          </cell>
          <cell r="LH17" t="str">
            <v>SERVICIOS</v>
          </cell>
          <cell r="LI17" t="str">
            <v>OTROS</v>
          </cell>
          <cell r="LY17" t="str">
            <v>MONETARIO</v>
          </cell>
          <cell r="LZ17" t="str">
            <v>BIENES</v>
          </cell>
          <cell r="MA17" t="str">
            <v>PERSONAL / RRHH</v>
          </cell>
          <cell r="MB17" t="str">
            <v>OTROS SERVICIOS</v>
          </cell>
          <cell r="MC17" t="str">
            <v>PERSONAL / RRHH</v>
          </cell>
          <cell r="MD17" t="str">
            <v>BIENES/ EQUIPAMIENTO</v>
          </cell>
          <cell r="ME17" t="str">
            <v>SERVICIOS</v>
          </cell>
          <cell r="MF17" t="str">
            <v>OTROS</v>
          </cell>
          <cell r="MV17" t="str">
            <v>MONETARIO</v>
          </cell>
          <cell r="MW17" t="str">
            <v>BIENES</v>
          </cell>
          <cell r="MX17" t="str">
            <v>PERSONAL / RRHH</v>
          </cell>
          <cell r="MY17" t="str">
            <v>OTROS SERVICIOS</v>
          </cell>
          <cell r="MZ17" t="str">
            <v>PERSONAL / RRHH</v>
          </cell>
          <cell r="NA17" t="str">
            <v>BIENES/ EQUIPAMIENTO</v>
          </cell>
          <cell r="NB17" t="str">
            <v>SERVICIOS</v>
          </cell>
          <cell r="NC17" t="str">
            <v>OTROS</v>
          </cell>
          <cell r="NS17" t="str">
            <v>MONETARIO</v>
          </cell>
          <cell r="NT17" t="str">
            <v>BIENES</v>
          </cell>
          <cell r="NU17" t="str">
            <v>PERSONAL / RRHH</v>
          </cell>
          <cell r="NV17" t="str">
            <v>OTROS SERVICIOS</v>
          </cell>
          <cell r="NW17" t="str">
            <v>PERSONAL / RRHH</v>
          </cell>
          <cell r="NX17" t="str">
            <v>BIENES/ EQUIPAMIENTO</v>
          </cell>
          <cell r="NY17" t="str">
            <v>SERVICIOS</v>
          </cell>
          <cell r="NZ17" t="str">
            <v>OTROS</v>
          </cell>
        </row>
        <row r="18">
          <cell r="B18">
            <v>21</v>
          </cell>
          <cell r="D18" t="str">
            <v>GASTOS EN PERSONAL</v>
          </cell>
          <cell r="S18">
            <v>39556</v>
          </cell>
          <cell r="W18">
            <v>39556</v>
          </cell>
          <cell r="Y18">
            <v>21</v>
          </cell>
          <cell r="AA18" t="str">
            <v>GASTOS EN PERSONAL</v>
          </cell>
          <cell r="AT18">
            <v>0</v>
          </cell>
          <cell r="AV18">
            <v>21</v>
          </cell>
          <cell r="AX18" t="str">
            <v>GASTOS EN PERSONAL</v>
          </cell>
          <cell r="BQ18">
            <v>0</v>
          </cell>
          <cell r="BS18">
            <v>21</v>
          </cell>
          <cell r="BU18" t="str">
            <v>GASTOS EN PERSONAL</v>
          </cell>
          <cell r="CN18">
            <v>0</v>
          </cell>
          <cell r="CP18">
            <v>21</v>
          </cell>
          <cell r="CR18" t="str">
            <v>GASTOS EN PERSONAL</v>
          </cell>
          <cell r="DK18">
            <v>0</v>
          </cell>
          <cell r="DM18">
            <v>21</v>
          </cell>
          <cell r="DO18" t="str">
            <v>GASTOS EN PERSONAL</v>
          </cell>
          <cell r="EH18">
            <v>0</v>
          </cell>
          <cell r="EJ18">
            <v>21</v>
          </cell>
          <cell r="EL18" t="str">
            <v>GASTOS EN PERSONAL</v>
          </cell>
          <cell r="FE18">
            <v>0</v>
          </cell>
          <cell r="FG18">
            <v>21</v>
          </cell>
          <cell r="FI18" t="str">
            <v>GASTOS EN PERSONAL</v>
          </cell>
          <cell r="GB18">
            <v>0</v>
          </cell>
          <cell r="GD18">
            <v>21</v>
          </cell>
          <cell r="GF18" t="str">
            <v>GASTOS EN PERSONAL</v>
          </cell>
          <cell r="GY18">
            <v>0</v>
          </cell>
          <cell r="HA18">
            <v>21</v>
          </cell>
          <cell r="HC18" t="str">
            <v>GASTOS EN PERSONAL</v>
          </cell>
          <cell r="HV18">
            <v>0</v>
          </cell>
          <cell r="HX18">
            <v>21</v>
          </cell>
          <cell r="HZ18" t="str">
            <v>GASTOS EN PERSONAL</v>
          </cell>
          <cell r="IS18">
            <v>0</v>
          </cell>
          <cell r="IU18">
            <v>21</v>
          </cell>
          <cell r="IW18" t="str">
            <v>GASTOS EN PERSONAL</v>
          </cell>
          <cell r="JP18">
            <v>0</v>
          </cell>
          <cell r="JR18">
            <v>21</v>
          </cell>
          <cell r="JT18" t="str">
            <v>GASTOS EN PERSONAL</v>
          </cell>
          <cell r="KM18">
            <v>0</v>
          </cell>
          <cell r="KO18">
            <v>21</v>
          </cell>
          <cell r="KQ18" t="str">
            <v>GASTOS EN PERSONAL</v>
          </cell>
          <cell r="LJ18">
            <v>0</v>
          </cell>
          <cell r="LL18">
            <v>21</v>
          </cell>
          <cell r="LN18" t="str">
            <v>GASTOS EN PERSONAL</v>
          </cell>
          <cell r="MG18">
            <v>0</v>
          </cell>
          <cell r="MI18">
            <v>21</v>
          </cell>
          <cell r="MK18" t="str">
            <v>GASTOS EN PERSONAL</v>
          </cell>
          <cell r="ND18">
            <v>0</v>
          </cell>
          <cell r="NF18">
            <v>21</v>
          </cell>
          <cell r="NH18" t="str">
            <v>GASTOS EN PERSONAL</v>
          </cell>
          <cell r="OA18">
            <v>0</v>
          </cell>
        </row>
        <row r="19">
          <cell r="B19">
            <v>22</v>
          </cell>
          <cell r="D19" t="str">
            <v>BIENES Y SERVICIOS DE CONSUMO</v>
          </cell>
          <cell r="W19">
            <v>0</v>
          </cell>
          <cell r="Y19">
            <v>22</v>
          </cell>
          <cell r="AA19" t="str">
            <v>BIENES Y SERVICIOS DE CONSUMO</v>
          </cell>
          <cell r="AT19">
            <v>0</v>
          </cell>
          <cell r="AV19">
            <v>22</v>
          </cell>
          <cell r="AX19" t="str">
            <v>BIENES Y SERVICIOS DE CONSUMO</v>
          </cell>
          <cell r="BQ19">
            <v>0</v>
          </cell>
          <cell r="BS19">
            <v>22</v>
          </cell>
          <cell r="BU19" t="str">
            <v>BIENES Y SERVICIOS DE CONSUMO</v>
          </cell>
          <cell r="CN19">
            <v>0</v>
          </cell>
          <cell r="CP19">
            <v>22</v>
          </cell>
          <cell r="CR19" t="str">
            <v>BIENES Y SERVICIOS DE CONSUMO</v>
          </cell>
          <cell r="DK19">
            <v>0</v>
          </cell>
          <cell r="DM19">
            <v>22</v>
          </cell>
          <cell r="DO19" t="str">
            <v>BIENES Y SERVICIOS DE CONSUMO</v>
          </cell>
          <cell r="EH19">
            <v>0</v>
          </cell>
          <cell r="EJ19">
            <v>22</v>
          </cell>
          <cell r="EL19" t="str">
            <v>BIENES Y SERVICIOS DE CONSUMO</v>
          </cell>
          <cell r="FE19">
            <v>0</v>
          </cell>
          <cell r="FG19">
            <v>22</v>
          </cell>
          <cell r="FI19" t="str">
            <v>BIENES Y SERVICIOS DE CONSUMO</v>
          </cell>
          <cell r="GB19">
            <v>0</v>
          </cell>
          <cell r="GD19">
            <v>22</v>
          </cell>
          <cell r="GF19" t="str">
            <v>BIENES Y SERVICIOS DE CONSUMO</v>
          </cell>
          <cell r="GY19">
            <v>0</v>
          </cell>
          <cell r="HA19">
            <v>22</v>
          </cell>
          <cell r="HC19" t="str">
            <v>BIENES Y SERVICIOS DE CONSUMO</v>
          </cell>
          <cell r="HV19">
            <v>0</v>
          </cell>
          <cell r="HX19">
            <v>22</v>
          </cell>
          <cell r="HZ19" t="str">
            <v>BIENES Y SERVICIOS DE CONSUMO</v>
          </cell>
          <cell r="IS19">
            <v>0</v>
          </cell>
          <cell r="IU19">
            <v>22</v>
          </cell>
          <cell r="IW19" t="str">
            <v>BIENES Y SERVICIOS DE CONSUMO</v>
          </cell>
          <cell r="JP19">
            <v>0</v>
          </cell>
          <cell r="JR19">
            <v>22</v>
          </cell>
          <cell r="JT19" t="str">
            <v>BIENES Y SERVICIOS DE CONSUMO</v>
          </cell>
          <cell r="KM19">
            <v>0</v>
          </cell>
          <cell r="KO19">
            <v>22</v>
          </cell>
          <cell r="KQ19" t="str">
            <v>BIENES Y SERVICIOS DE CONSUMO</v>
          </cell>
          <cell r="LJ19">
            <v>0</v>
          </cell>
          <cell r="LL19">
            <v>22</v>
          </cell>
          <cell r="LN19" t="str">
            <v>BIENES Y SERVICIOS DE CONSUMO</v>
          </cell>
          <cell r="MG19">
            <v>0</v>
          </cell>
          <cell r="MI19">
            <v>22</v>
          </cell>
          <cell r="MK19" t="str">
            <v>BIENES Y SERVICIOS DE CONSUMO</v>
          </cell>
          <cell r="ND19">
            <v>0</v>
          </cell>
          <cell r="NF19">
            <v>22</v>
          </cell>
          <cell r="NH19" t="str">
            <v>BIENES Y SERVICIOS DE CONSUMO</v>
          </cell>
          <cell r="OA19">
            <v>0</v>
          </cell>
        </row>
        <row r="20">
          <cell r="B20">
            <v>23</v>
          </cell>
          <cell r="D20" t="str">
            <v>PRESTACIONES DE SEGURIDAD SOCIAL</v>
          </cell>
          <cell r="W20">
            <v>0</v>
          </cell>
          <cell r="Y20">
            <v>23</v>
          </cell>
          <cell r="AA20" t="str">
            <v>PRESTACIONES DE SEGURIDAD SOCIAL</v>
          </cell>
          <cell r="AT20">
            <v>0</v>
          </cell>
          <cell r="AV20">
            <v>23</v>
          </cell>
          <cell r="AX20" t="str">
            <v>PRESTACIONES DE SEGURIDAD SOCIAL</v>
          </cell>
          <cell r="BQ20">
            <v>0</v>
          </cell>
          <cell r="BS20">
            <v>23</v>
          </cell>
          <cell r="BU20" t="str">
            <v>PRESTACIONES DE SEGURIDAD SOCIAL</v>
          </cell>
          <cell r="CN20">
            <v>0</v>
          </cell>
          <cell r="CP20">
            <v>23</v>
          </cell>
          <cell r="CR20" t="str">
            <v>PRESTACIONES DE SEGURIDAD SOCIAL</v>
          </cell>
          <cell r="DK20">
            <v>0</v>
          </cell>
          <cell r="DM20">
            <v>23</v>
          </cell>
          <cell r="DO20" t="str">
            <v>PRESTACIONES DE SEGURIDAD SOCIAL</v>
          </cell>
          <cell r="EH20">
            <v>0</v>
          </cell>
          <cell r="EJ20">
            <v>23</v>
          </cell>
          <cell r="EL20" t="str">
            <v>PRESTACIONES DE SEGURIDAD SOCIAL</v>
          </cell>
          <cell r="FE20">
            <v>0</v>
          </cell>
          <cell r="FG20">
            <v>23</v>
          </cell>
          <cell r="FI20" t="str">
            <v>PRESTACIONES DE SEGURIDAD SOCIAL</v>
          </cell>
          <cell r="GB20">
            <v>0</v>
          </cell>
          <cell r="GD20">
            <v>23</v>
          </cell>
          <cell r="GF20" t="str">
            <v>PRESTACIONES DE SEGURIDAD SOCIAL</v>
          </cell>
          <cell r="GY20">
            <v>0</v>
          </cell>
          <cell r="HA20">
            <v>23</v>
          </cell>
          <cell r="HC20" t="str">
            <v>PRESTACIONES DE SEGURIDAD SOCIAL</v>
          </cell>
          <cell r="HV20">
            <v>0</v>
          </cell>
          <cell r="HX20">
            <v>23</v>
          </cell>
          <cell r="HZ20" t="str">
            <v>PRESTACIONES DE SEGURIDAD SOCIAL</v>
          </cell>
          <cell r="IS20">
            <v>0</v>
          </cell>
          <cell r="IU20">
            <v>23</v>
          </cell>
          <cell r="IW20" t="str">
            <v>PRESTACIONES DE SEGURIDAD SOCIAL</v>
          </cell>
          <cell r="JP20">
            <v>0</v>
          </cell>
          <cell r="JR20">
            <v>23</v>
          </cell>
          <cell r="JT20" t="str">
            <v>PRESTACIONES DE SEGURIDAD SOCIAL</v>
          </cell>
          <cell r="KM20">
            <v>0</v>
          </cell>
          <cell r="KO20">
            <v>23</v>
          </cell>
          <cell r="KQ20" t="str">
            <v>PRESTACIONES DE SEGURIDAD SOCIAL</v>
          </cell>
          <cell r="LJ20">
            <v>0</v>
          </cell>
          <cell r="LL20">
            <v>23</v>
          </cell>
          <cell r="LN20" t="str">
            <v>PRESTACIONES DE SEGURIDAD SOCIAL</v>
          </cell>
          <cell r="MG20">
            <v>0</v>
          </cell>
          <cell r="MI20">
            <v>23</v>
          </cell>
          <cell r="MK20" t="str">
            <v>PRESTACIONES DE SEGURIDAD SOCIAL</v>
          </cell>
          <cell r="ND20">
            <v>0</v>
          </cell>
          <cell r="NF20">
            <v>23</v>
          </cell>
          <cell r="NH20" t="str">
            <v>PRESTACIONES DE SEGURIDAD SOCIAL</v>
          </cell>
          <cell r="OA20">
            <v>0</v>
          </cell>
        </row>
        <row r="21">
          <cell r="B21">
            <v>24</v>
          </cell>
          <cell r="D21" t="str">
            <v>TRANSFERENCIAS CORRIENTES</v>
          </cell>
          <cell r="O21">
            <v>443602</v>
          </cell>
          <cell r="P21">
            <v>0</v>
          </cell>
          <cell r="Q21">
            <v>0</v>
          </cell>
          <cell r="R21">
            <v>0</v>
          </cell>
          <cell r="S21">
            <v>0</v>
          </cell>
          <cell r="T21">
            <v>0</v>
          </cell>
          <cell r="U21">
            <v>0</v>
          </cell>
          <cell r="V21">
            <v>0</v>
          </cell>
          <cell r="W21">
            <v>443602</v>
          </cell>
          <cell r="Y21">
            <v>24</v>
          </cell>
          <cell r="AA21" t="str">
            <v>TRANSFERENCIAS CORRIENTES</v>
          </cell>
          <cell r="AL21">
            <v>4500</v>
          </cell>
          <cell r="AM21">
            <v>0</v>
          </cell>
          <cell r="AN21">
            <v>0</v>
          </cell>
          <cell r="AO21">
            <v>0</v>
          </cell>
          <cell r="AP21">
            <v>400</v>
          </cell>
          <cell r="AQ21">
            <v>100</v>
          </cell>
          <cell r="AR21">
            <v>0</v>
          </cell>
          <cell r="AS21">
            <v>0</v>
          </cell>
          <cell r="AT21">
            <v>5000</v>
          </cell>
          <cell r="AV21">
            <v>24</v>
          </cell>
          <cell r="AX21" t="str">
            <v>TRANSFERENCIAS CORRIENTES</v>
          </cell>
          <cell r="BI21">
            <v>0</v>
          </cell>
          <cell r="BJ21">
            <v>0</v>
          </cell>
          <cell r="BK21">
            <v>0</v>
          </cell>
          <cell r="BL21">
            <v>0</v>
          </cell>
          <cell r="BM21">
            <v>0</v>
          </cell>
          <cell r="BN21">
            <v>0</v>
          </cell>
          <cell r="BO21">
            <v>0</v>
          </cell>
          <cell r="BP21">
            <v>0</v>
          </cell>
          <cell r="BQ21">
            <v>0</v>
          </cell>
          <cell r="BS21">
            <v>24</v>
          </cell>
          <cell r="BU21" t="str">
            <v>TRANSFERENCIAS CORRIENTES</v>
          </cell>
          <cell r="CF21">
            <v>0</v>
          </cell>
          <cell r="CG21">
            <v>0</v>
          </cell>
          <cell r="CH21">
            <v>0</v>
          </cell>
          <cell r="CI21">
            <v>0</v>
          </cell>
          <cell r="CJ21">
            <v>0</v>
          </cell>
          <cell r="CK21">
            <v>0</v>
          </cell>
          <cell r="CL21">
            <v>0</v>
          </cell>
          <cell r="CM21">
            <v>0</v>
          </cell>
          <cell r="CN21">
            <v>0</v>
          </cell>
          <cell r="CP21">
            <v>24</v>
          </cell>
          <cell r="CR21" t="str">
            <v>TRANSFERENCIAS CORRIENTES</v>
          </cell>
          <cell r="DC21">
            <v>0</v>
          </cell>
          <cell r="DD21">
            <v>0</v>
          </cell>
          <cell r="DE21">
            <v>0</v>
          </cell>
          <cell r="DF21">
            <v>0</v>
          </cell>
          <cell r="DG21">
            <v>0</v>
          </cell>
          <cell r="DH21">
            <v>0</v>
          </cell>
          <cell r="DI21">
            <v>0</v>
          </cell>
          <cell r="DJ21">
            <v>0</v>
          </cell>
          <cell r="DK21">
            <v>0</v>
          </cell>
          <cell r="DM21">
            <v>24</v>
          </cell>
          <cell r="DO21" t="str">
            <v>TRANSFERENCIAS CORRIENTES</v>
          </cell>
          <cell r="DZ21">
            <v>0</v>
          </cell>
          <cell r="EA21">
            <v>0</v>
          </cell>
          <cell r="EB21">
            <v>0</v>
          </cell>
          <cell r="EC21">
            <v>0</v>
          </cell>
          <cell r="ED21">
            <v>0</v>
          </cell>
          <cell r="EE21">
            <v>0</v>
          </cell>
          <cell r="EF21">
            <v>0</v>
          </cell>
          <cell r="EG21">
            <v>0</v>
          </cell>
          <cell r="EH21">
            <v>0</v>
          </cell>
          <cell r="EJ21">
            <v>24</v>
          </cell>
          <cell r="EL21" t="str">
            <v>TRANSFERENCIAS CORRIENTES</v>
          </cell>
          <cell r="EW21">
            <v>0</v>
          </cell>
          <cell r="EX21">
            <v>0</v>
          </cell>
          <cell r="EY21">
            <v>0</v>
          </cell>
          <cell r="EZ21">
            <v>0</v>
          </cell>
          <cell r="FA21">
            <v>0</v>
          </cell>
          <cell r="FB21">
            <v>0</v>
          </cell>
          <cell r="FC21">
            <v>0</v>
          </cell>
          <cell r="FD21">
            <v>0</v>
          </cell>
          <cell r="FE21">
            <v>0</v>
          </cell>
          <cell r="FG21">
            <v>24</v>
          </cell>
          <cell r="FI21" t="str">
            <v>TRANSFERENCIAS CORRIENTES</v>
          </cell>
          <cell r="FT21">
            <v>0</v>
          </cell>
          <cell r="FU21">
            <v>0</v>
          </cell>
          <cell r="FV21">
            <v>0</v>
          </cell>
          <cell r="FW21">
            <v>0</v>
          </cell>
          <cell r="FX21">
            <v>0</v>
          </cell>
          <cell r="FY21">
            <v>0</v>
          </cell>
          <cell r="FZ21">
            <v>0</v>
          </cell>
          <cell r="GA21">
            <v>0</v>
          </cell>
          <cell r="GB21">
            <v>0</v>
          </cell>
          <cell r="GD21">
            <v>24</v>
          </cell>
          <cell r="GF21" t="str">
            <v>TRANSFERENCIAS CORRIENTES</v>
          </cell>
          <cell r="GQ21">
            <v>0</v>
          </cell>
          <cell r="GR21">
            <v>0</v>
          </cell>
          <cell r="GS21">
            <v>0</v>
          </cell>
          <cell r="GT21">
            <v>0</v>
          </cell>
          <cell r="GU21">
            <v>0</v>
          </cell>
          <cell r="GV21">
            <v>0</v>
          </cell>
          <cell r="GW21">
            <v>0</v>
          </cell>
          <cell r="GX21">
            <v>0</v>
          </cell>
          <cell r="GY21">
            <v>0</v>
          </cell>
          <cell r="HA21">
            <v>24</v>
          </cell>
          <cell r="HC21" t="str">
            <v>TRANSFERENCIAS CORRIENTES</v>
          </cell>
          <cell r="HN21">
            <v>0</v>
          </cell>
          <cell r="HO21">
            <v>0</v>
          </cell>
          <cell r="HP21">
            <v>0</v>
          </cell>
          <cell r="HQ21">
            <v>0</v>
          </cell>
          <cell r="HR21">
            <v>0</v>
          </cell>
          <cell r="HS21">
            <v>0</v>
          </cell>
          <cell r="HT21">
            <v>0</v>
          </cell>
          <cell r="HU21">
            <v>0</v>
          </cell>
          <cell r="HV21">
            <v>0</v>
          </cell>
          <cell r="HX21">
            <v>24</v>
          </cell>
          <cell r="HZ21" t="str">
            <v>TRANSFERENCIAS CORRIENTES</v>
          </cell>
          <cell r="IK21">
            <v>0</v>
          </cell>
          <cell r="IL21">
            <v>0</v>
          </cell>
          <cell r="IM21">
            <v>0</v>
          </cell>
          <cell r="IN21">
            <v>0</v>
          </cell>
          <cell r="IO21">
            <v>0</v>
          </cell>
          <cell r="IP21">
            <v>0</v>
          </cell>
          <cell r="IQ21">
            <v>0</v>
          </cell>
          <cell r="IR21">
            <v>0</v>
          </cell>
          <cell r="IS21">
            <v>0</v>
          </cell>
          <cell r="IU21">
            <v>24</v>
          </cell>
          <cell r="IW21" t="str">
            <v>TRANSFERENCIAS CORRIENTES</v>
          </cell>
          <cell r="JH21">
            <v>0</v>
          </cell>
          <cell r="JI21">
            <v>0</v>
          </cell>
          <cell r="JJ21">
            <v>0</v>
          </cell>
          <cell r="JK21">
            <v>0</v>
          </cell>
          <cell r="JL21">
            <v>0</v>
          </cell>
          <cell r="JM21">
            <v>0</v>
          </cell>
          <cell r="JN21">
            <v>0</v>
          </cell>
          <cell r="JO21">
            <v>0</v>
          </cell>
          <cell r="JP21">
            <v>0</v>
          </cell>
          <cell r="JR21">
            <v>24</v>
          </cell>
          <cell r="JT21" t="str">
            <v>TRANSFERENCIAS CORRIENTES</v>
          </cell>
          <cell r="KE21">
            <v>0</v>
          </cell>
          <cell r="KF21">
            <v>0</v>
          </cell>
          <cell r="KG21">
            <v>0</v>
          </cell>
          <cell r="KH21">
            <v>0</v>
          </cell>
          <cell r="KI21">
            <v>0</v>
          </cell>
          <cell r="KJ21">
            <v>0</v>
          </cell>
          <cell r="KK21">
            <v>0</v>
          </cell>
          <cell r="KL21">
            <v>0</v>
          </cell>
          <cell r="KM21">
            <v>0</v>
          </cell>
          <cell r="KO21">
            <v>24</v>
          </cell>
          <cell r="KQ21" t="str">
            <v>TRANSFERENCIAS CORRIENTES</v>
          </cell>
          <cell r="LB21">
            <v>0</v>
          </cell>
          <cell r="LC21">
            <v>0</v>
          </cell>
          <cell r="LD21">
            <v>0</v>
          </cell>
          <cell r="LE21">
            <v>0</v>
          </cell>
          <cell r="LF21">
            <v>0</v>
          </cell>
          <cell r="LG21">
            <v>0</v>
          </cell>
          <cell r="LH21">
            <v>0</v>
          </cell>
          <cell r="LI21">
            <v>0</v>
          </cell>
          <cell r="LJ21">
            <v>0</v>
          </cell>
          <cell r="LL21">
            <v>24</v>
          </cell>
          <cell r="LN21" t="str">
            <v>TRANSFERENCIAS CORRIENTES</v>
          </cell>
          <cell r="LY21">
            <v>0</v>
          </cell>
          <cell r="LZ21">
            <v>0</v>
          </cell>
          <cell r="MA21">
            <v>0</v>
          </cell>
          <cell r="MB21">
            <v>0</v>
          </cell>
          <cell r="MC21">
            <v>0</v>
          </cell>
          <cell r="MD21">
            <v>0</v>
          </cell>
          <cell r="ME21">
            <v>0</v>
          </cell>
          <cell r="MF21">
            <v>0</v>
          </cell>
          <cell r="MG21">
            <v>0</v>
          </cell>
          <cell r="MI21">
            <v>24</v>
          </cell>
          <cell r="MK21" t="str">
            <v>TRANSFERENCIAS CORRIENTES</v>
          </cell>
          <cell r="MV21">
            <v>0</v>
          </cell>
          <cell r="MW21">
            <v>0</v>
          </cell>
          <cell r="MX21">
            <v>0</v>
          </cell>
          <cell r="MY21">
            <v>0</v>
          </cell>
          <cell r="MZ21">
            <v>0</v>
          </cell>
          <cell r="NA21">
            <v>0</v>
          </cell>
          <cell r="NB21">
            <v>0</v>
          </cell>
          <cell r="NC21">
            <v>0</v>
          </cell>
          <cell r="ND21">
            <v>0</v>
          </cell>
          <cell r="NF21">
            <v>24</v>
          </cell>
          <cell r="NH21" t="str">
            <v>TRANSFERENCIAS CORRIENTES</v>
          </cell>
          <cell r="NS21">
            <v>0</v>
          </cell>
          <cell r="NT21">
            <v>0</v>
          </cell>
          <cell r="NU21">
            <v>0</v>
          </cell>
          <cell r="NV21">
            <v>0</v>
          </cell>
          <cell r="NW21">
            <v>0</v>
          </cell>
          <cell r="NX21">
            <v>0</v>
          </cell>
          <cell r="NY21">
            <v>0</v>
          </cell>
          <cell r="NZ21">
            <v>0</v>
          </cell>
          <cell r="OA21">
            <v>0</v>
          </cell>
        </row>
        <row r="22">
          <cell r="C22" t="str">
            <v>01</v>
          </cell>
          <cell r="D22" t="str">
            <v xml:space="preserve"> Al Sector Privado</v>
          </cell>
          <cell r="W22">
            <v>0</v>
          </cell>
          <cell r="Z22" t="str">
            <v>01</v>
          </cell>
          <cell r="AA22" t="str">
            <v xml:space="preserve"> Al Sector Privado</v>
          </cell>
          <cell r="AL22">
            <v>4500</v>
          </cell>
          <cell r="AP22">
            <v>400</v>
          </cell>
          <cell r="AQ22">
            <v>100</v>
          </cell>
          <cell r="AT22">
            <v>5000</v>
          </cell>
          <cell r="AW22" t="str">
            <v>01</v>
          </cell>
          <cell r="AX22" t="str">
            <v xml:space="preserve"> Al Sector Privado</v>
          </cell>
          <cell r="BQ22">
            <v>0</v>
          </cell>
          <cell r="BT22" t="str">
            <v>01</v>
          </cell>
          <cell r="BU22" t="str">
            <v xml:space="preserve"> Al Sector Privado</v>
          </cell>
          <cell r="CN22">
            <v>0</v>
          </cell>
          <cell r="CQ22" t="str">
            <v>01</v>
          </cell>
          <cell r="CR22" t="str">
            <v xml:space="preserve"> Al Sector Privado</v>
          </cell>
          <cell r="DK22">
            <v>0</v>
          </cell>
          <cell r="DN22" t="str">
            <v>01</v>
          </cell>
          <cell r="DO22" t="str">
            <v xml:space="preserve"> Al Sector Privado</v>
          </cell>
          <cell r="EH22">
            <v>0</v>
          </cell>
          <cell r="EK22" t="str">
            <v>01</v>
          </cell>
          <cell r="EL22" t="str">
            <v xml:space="preserve"> Al Sector Privado</v>
          </cell>
          <cell r="FE22">
            <v>0</v>
          </cell>
          <cell r="FH22" t="str">
            <v>01</v>
          </cell>
          <cell r="FI22" t="str">
            <v xml:space="preserve"> Al Sector Privado</v>
          </cell>
          <cell r="GB22">
            <v>0</v>
          </cell>
          <cell r="GE22" t="str">
            <v>01</v>
          </cell>
          <cell r="GF22" t="str">
            <v xml:space="preserve"> Al Sector Privado</v>
          </cell>
          <cell r="GY22">
            <v>0</v>
          </cell>
          <cell r="HB22" t="str">
            <v>01</v>
          </cell>
          <cell r="HC22" t="str">
            <v xml:space="preserve"> Al Sector Privado</v>
          </cell>
          <cell r="HV22">
            <v>0</v>
          </cell>
          <cell r="HY22" t="str">
            <v>01</v>
          </cell>
          <cell r="HZ22" t="str">
            <v xml:space="preserve"> Al Sector Privado</v>
          </cell>
          <cell r="IS22">
            <v>0</v>
          </cell>
          <cell r="IV22" t="str">
            <v>01</v>
          </cell>
          <cell r="IW22" t="str">
            <v xml:space="preserve"> Al Sector Privado</v>
          </cell>
          <cell r="JP22">
            <v>0</v>
          </cell>
          <cell r="JS22" t="str">
            <v>01</v>
          </cell>
          <cell r="JT22" t="str">
            <v xml:space="preserve"> Al Sector Privado</v>
          </cell>
          <cell r="KM22">
            <v>0</v>
          </cell>
          <cell r="KP22" t="str">
            <v>01</v>
          </cell>
          <cell r="KQ22" t="str">
            <v xml:space="preserve"> Al Sector Privado</v>
          </cell>
          <cell r="LJ22">
            <v>0</v>
          </cell>
          <cell r="LM22" t="str">
            <v>01</v>
          </cell>
          <cell r="LN22" t="str">
            <v xml:space="preserve"> Al Sector Privado</v>
          </cell>
          <cell r="MG22">
            <v>0</v>
          </cell>
          <cell r="MJ22" t="str">
            <v>01</v>
          </cell>
          <cell r="MK22" t="str">
            <v xml:space="preserve"> Al Sector Privado</v>
          </cell>
          <cell r="ND22">
            <v>0</v>
          </cell>
          <cell r="NG22" t="str">
            <v>01</v>
          </cell>
          <cell r="NH22" t="str">
            <v xml:space="preserve"> Al Sector Privado</v>
          </cell>
          <cell r="OA22">
            <v>0</v>
          </cell>
        </row>
        <row r="23">
          <cell r="C23" t="str">
            <v>01</v>
          </cell>
          <cell r="W23">
            <v>0</v>
          </cell>
          <cell r="Z23" t="str">
            <v>01</v>
          </cell>
          <cell r="AT23">
            <v>0</v>
          </cell>
          <cell r="AW23" t="str">
            <v>01</v>
          </cell>
          <cell r="BQ23">
            <v>0</v>
          </cell>
          <cell r="BT23" t="str">
            <v>01</v>
          </cell>
          <cell r="CN23">
            <v>0</v>
          </cell>
          <cell r="CQ23" t="str">
            <v>01</v>
          </cell>
          <cell r="DK23">
            <v>0</v>
          </cell>
          <cell r="DN23" t="str">
            <v>01</v>
          </cell>
          <cell r="EH23">
            <v>0</v>
          </cell>
          <cell r="EK23" t="str">
            <v>01</v>
          </cell>
          <cell r="FE23">
            <v>0</v>
          </cell>
          <cell r="FH23" t="str">
            <v>01</v>
          </cell>
          <cell r="GB23">
            <v>0</v>
          </cell>
          <cell r="GE23" t="str">
            <v>01</v>
          </cell>
          <cell r="GY23">
            <v>0</v>
          </cell>
          <cell r="HB23" t="str">
            <v>01</v>
          </cell>
          <cell r="HV23">
            <v>0</v>
          </cell>
          <cell r="HY23" t="str">
            <v>01</v>
          </cell>
          <cell r="IS23">
            <v>0</v>
          </cell>
          <cell r="IV23" t="str">
            <v>01</v>
          </cell>
          <cell r="JP23">
            <v>0</v>
          </cell>
          <cell r="JS23" t="str">
            <v>01</v>
          </cell>
          <cell r="KM23">
            <v>0</v>
          </cell>
          <cell r="KP23" t="str">
            <v>01</v>
          </cell>
          <cell r="LJ23">
            <v>0</v>
          </cell>
          <cell r="LM23" t="str">
            <v>01</v>
          </cell>
          <cell r="MG23">
            <v>0</v>
          </cell>
          <cell r="MJ23" t="str">
            <v>01</v>
          </cell>
          <cell r="ND23">
            <v>0</v>
          </cell>
          <cell r="NG23" t="str">
            <v>01</v>
          </cell>
          <cell r="OA23">
            <v>0</v>
          </cell>
        </row>
        <row r="24">
          <cell r="C24" t="str">
            <v>01</v>
          </cell>
          <cell r="W24">
            <v>0</v>
          </cell>
          <cell r="Z24" t="str">
            <v>01</v>
          </cell>
          <cell r="AT24">
            <v>0</v>
          </cell>
          <cell r="AW24" t="str">
            <v>01</v>
          </cell>
          <cell r="BQ24">
            <v>0</v>
          </cell>
          <cell r="BT24" t="str">
            <v>01</v>
          </cell>
          <cell r="CN24">
            <v>0</v>
          </cell>
          <cell r="CQ24" t="str">
            <v>01</v>
          </cell>
          <cell r="DK24">
            <v>0</v>
          </cell>
          <cell r="DN24" t="str">
            <v>01</v>
          </cell>
          <cell r="EH24">
            <v>0</v>
          </cell>
          <cell r="EK24" t="str">
            <v>01</v>
          </cell>
          <cell r="FE24">
            <v>0</v>
          </cell>
          <cell r="FH24" t="str">
            <v>01</v>
          </cell>
          <cell r="GB24">
            <v>0</v>
          </cell>
          <cell r="GE24" t="str">
            <v>01</v>
          </cell>
          <cell r="GY24">
            <v>0</v>
          </cell>
          <cell r="HB24" t="str">
            <v>01</v>
          </cell>
          <cell r="HV24">
            <v>0</v>
          </cell>
          <cell r="HY24" t="str">
            <v>01</v>
          </cell>
          <cell r="IS24">
            <v>0</v>
          </cell>
          <cell r="IV24" t="str">
            <v>01</v>
          </cell>
          <cell r="JP24">
            <v>0</v>
          </cell>
          <cell r="JS24" t="str">
            <v>01</v>
          </cell>
          <cell r="KM24">
            <v>0</v>
          </cell>
          <cell r="KP24" t="str">
            <v>01</v>
          </cell>
          <cell r="LJ24">
            <v>0</v>
          </cell>
          <cell r="LM24" t="str">
            <v>01</v>
          </cell>
          <cell r="MG24">
            <v>0</v>
          </cell>
          <cell r="MJ24" t="str">
            <v>01</v>
          </cell>
          <cell r="ND24">
            <v>0</v>
          </cell>
          <cell r="NG24" t="str">
            <v>01</v>
          </cell>
          <cell r="OA24">
            <v>0</v>
          </cell>
        </row>
        <row r="25">
          <cell r="C25" t="str">
            <v>01</v>
          </cell>
          <cell r="W25">
            <v>0</v>
          </cell>
          <cell r="Z25" t="str">
            <v>01</v>
          </cell>
          <cell r="AT25">
            <v>0</v>
          </cell>
          <cell r="AW25" t="str">
            <v>01</v>
          </cell>
          <cell r="BQ25">
            <v>0</v>
          </cell>
          <cell r="BT25" t="str">
            <v>01</v>
          </cell>
          <cell r="CN25">
            <v>0</v>
          </cell>
          <cell r="CQ25" t="str">
            <v>01</v>
          </cell>
          <cell r="DK25">
            <v>0</v>
          </cell>
          <cell r="DN25" t="str">
            <v>01</v>
          </cell>
          <cell r="EH25">
            <v>0</v>
          </cell>
          <cell r="EK25" t="str">
            <v>01</v>
          </cell>
          <cell r="FE25">
            <v>0</v>
          </cell>
          <cell r="FH25" t="str">
            <v>01</v>
          </cell>
          <cell r="GB25">
            <v>0</v>
          </cell>
          <cell r="GE25" t="str">
            <v>01</v>
          </cell>
          <cell r="GY25">
            <v>0</v>
          </cell>
          <cell r="HB25" t="str">
            <v>01</v>
          </cell>
          <cell r="HV25">
            <v>0</v>
          </cell>
          <cell r="HY25" t="str">
            <v>01</v>
          </cell>
          <cell r="IS25">
            <v>0</v>
          </cell>
          <cell r="IV25" t="str">
            <v>01</v>
          </cell>
          <cell r="JP25">
            <v>0</v>
          </cell>
          <cell r="JS25" t="str">
            <v>01</v>
          </cell>
          <cell r="KM25">
            <v>0</v>
          </cell>
          <cell r="KP25" t="str">
            <v>01</v>
          </cell>
          <cell r="LJ25">
            <v>0</v>
          </cell>
          <cell r="LM25" t="str">
            <v>01</v>
          </cell>
          <cell r="MG25">
            <v>0</v>
          </cell>
          <cell r="MJ25" t="str">
            <v>01</v>
          </cell>
          <cell r="ND25">
            <v>0</v>
          </cell>
          <cell r="NG25" t="str">
            <v>01</v>
          </cell>
          <cell r="OA25">
            <v>0</v>
          </cell>
        </row>
        <row r="26">
          <cell r="C26" t="str">
            <v>01</v>
          </cell>
          <cell r="W26">
            <v>0</v>
          </cell>
          <cell r="Z26" t="str">
            <v>01</v>
          </cell>
          <cell r="AT26">
            <v>0</v>
          </cell>
          <cell r="AW26" t="str">
            <v>01</v>
          </cell>
          <cell r="BQ26">
            <v>0</v>
          </cell>
          <cell r="BT26" t="str">
            <v>01</v>
          </cell>
          <cell r="CN26">
            <v>0</v>
          </cell>
          <cell r="CQ26" t="str">
            <v>01</v>
          </cell>
          <cell r="DK26">
            <v>0</v>
          </cell>
          <cell r="DN26" t="str">
            <v>01</v>
          </cell>
          <cell r="EH26">
            <v>0</v>
          </cell>
          <cell r="EK26" t="str">
            <v>01</v>
          </cell>
          <cell r="FE26">
            <v>0</v>
          </cell>
          <cell r="FH26" t="str">
            <v>01</v>
          </cell>
          <cell r="GB26">
            <v>0</v>
          </cell>
          <cell r="GE26" t="str">
            <v>01</v>
          </cell>
          <cell r="GY26">
            <v>0</v>
          </cell>
          <cell r="HB26" t="str">
            <v>01</v>
          </cell>
          <cell r="HV26">
            <v>0</v>
          </cell>
          <cell r="HY26" t="str">
            <v>01</v>
          </cell>
          <cell r="IS26">
            <v>0</v>
          </cell>
          <cell r="IV26" t="str">
            <v>01</v>
          </cell>
          <cell r="JP26">
            <v>0</v>
          </cell>
          <cell r="JS26" t="str">
            <v>01</v>
          </cell>
          <cell r="KM26">
            <v>0</v>
          </cell>
          <cell r="KP26" t="str">
            <v>01</v>
          </cell>
          <cell r="LJ26">
            <v>0</v>
          </cell>
          <cell r="LM26" t="str">
            <v>01</v>
          </cell>
          <cell r="MG26">
            <v>0</v>
          </cell>
          <cell r="MJ26" t="str">
            <v>01</v>
          </cell>
          <cell r="ND26">
            <v>0</v>
          </cell>
          <cell r="NG26" t="str">
            <v>01</v>
          </cell>
          <cell r="OA26">
            <v>0</v>
          </cell>
        </row>
        <row r="27">
          <cell r="C27" t="str">
            <v>02</v>
          </cell>
          <cell r="D27" t="str">
            <v>Al Gobierno Central</v>
          </cell>
          <cell r="W27">
            <v>0</v>
          </cell>
          <cell r="Z27" t="str">
            <v>02</v>
          </cell>
          <cell r="AA27" t="str">
            <v>Al Gobierno Central</v>
          </cell>
          <cell r="AT27">
            <v>0</v>
          </cell>
          <cell r="AW27" t="str">
            <v>02</v>
          </cell>
          <cell r="AX27" t="str">
            <v>Al Gobierno Central</v>
          </cell>
          <cell r="BQ27">
            <v>0</v>
          </cell>
          <cell r="BT27" t="str">
            <v>02</v>
          </cell>
          <cell r="BU27" t="str">
            <v>Al Gobierno Central</v>
          </cell>
          <cell r="CN27">
            <v>0</v>
          </cell>
          <cell r="CQ27" t="str">
            <v>02</v>
          </cell>
          <cell r="CR27" t="str">
            <v>Al Gobierno Central</v>
          </cell>
          <cell r="DK27">
            <v>0</v>
          </cell>
          <cell r="DN27" t="str">
            <v>02</v>
          </cell>
          <cell r="DO27" t="str">
            <v>Al Gobierno Central</v>
          </cell>
          <cell r="EH27">
            <v>0</v>
          </cell>
          <cell r="EK27" t="str">
            <v>02</v>
          </cell>
          <cell r="EL27" t="str">
            <v>Al Gobierno Central</v>
          </cell>
          <cell r="FE27">
            <v>0</v>
          </cell>
          <cell r="FH27" t="str">
            <v>02</v>
          </cell>
          <cell r="FI27" t="str">
            <v>Al Gobierno Central</v>
          </cell>
          <cell r="GB27">
            <v>0</v>
          </cell>
          <cell r="GE27" t="str">
            <v>02</v>
          </cell>
          <cell r="GF27" t="str">
            <v>Al Gobierno Central</v>
          </cell>
          <cell r="GY27">
            <v>0</v>
          </cell>
          <cell r="HB27" t="str">
            <v>02</v>
          </cell>
          <cell r="HC27" t="str">
            <v>Al Gobierno Central</v>
          </cell>
          <cell r="HV27">
            <v>0</v>
          </cell>
          <cell r="HY27" t="str">
            <v>02</v>
          </cell>
          <cell r="HZ27" t="str">
            <v>Al Gobierno Central</v>
          </cell>
          <cell r="IS27">
            <v>0</v>
          </cell>
          <cell r="IV27" t="str">
            <v>02</v>
          </cell>
          <cell r="IW27" t="str">
            <v>Al Gobierno Central</v>
          </cell>
          <cell r="JP27">
            <v>0</v>
          </cell>
          <cell r="JS27" t="str">
            <v>02</v>
          </cell>
          <cell r="JT27" t="str">
            <v>Al Gobierno Central</v>
          </cell>
          <cell r="KM27">
            <v>0</v>
          </cell>
          <cell r="KP27" t="str">
            <v>02</v>
          </cell>
          <cell r="KQ27" t="str">
            <v>Al Gobierno Central</v>
          </cell>
          <cell r="LJ27">
            <v>0</v>
          </cell>
          <cell r="LM27" t="str">
            <v>02</v>
          </cell>
          <cell r="LN27" t="str">
            <v>Al Gobierno Central</v>
          </cell>
          <cell r="MG27">
            <v>0</v>
          </cell>
          <cell r="MJ27" t="str">
            <v>02</v>
          </cell>
          <cell r="MK27" t="str">
            <v>Al Gobierno Central</v>
          </cell>
          <cell r="ND27">
            <v>0</v>
          </cell>
          <cell r="NG27" t="str">
            <v>02</v>
          </cell>
          <cell r="NH27" t="str">
            <v>Al Gobierno Central</v>
          </cell>
          <cell r="OA27">
            <v>0</v>
          </cell>
        </row>
        <row r="28">
          <cell r="C28" t="str">
            <v>03</v>
          </cell>
          <cell r="D28" t="str">
            <v>A Otras Entidades Públicas</v>
          </cell>
          <cell r="O28">
            <v>443602</v>
          </cell>
          <cell r="W28">
            <v>443602</v>
          </cell>
          <cell r="Z28" t="str">
            <v>03</v>
          </cell>
          <cell r="AA28" t="str">
            <v>A Otras Entidades Públicas</v>
          </cell>
          <cell r="AT28">
            <v>0</v>
          </cell>
          <cell r="AW28" t="str">
            <v>03</v>
          </cell>
          <cell r="AX28" t="str">
            <v>A Otras Entidades Públicas</v>
          </cell>
          <cell r="BQ28">
            <v>0</v>
          </cell>
          <cell r="BT28" t="str">
            <v>03</v>
          </cell>
          <cell r="BU28" t="str">
            <v>A Otras Entidades Públicas</v>
          </cell>
          <cell r="CN28">
            <v>0</v>
          </cell>
          <cell r="CQ28" t="str">
            <v>03</v>
          </cell>
          <cell r="CR28" t="str">
            <v>A Otras Entidades Públicas</v>
          </cell>
          <cell r="DK28">
            <v>0</v>
          </cell>
          <cell r="DN28" t="str">
            <v>03</v>
          </cell>
          <cell r="DO28" t="str">
            <v>A Otras Entidades Públicas</v>
          </cell>
          <cell r="EH28">
            <v>0</v>
          </cell>
          <cell r="EK28" t="str">
            <v>03</v>
          </cell>
          <cell r="EL28" t="str">
            <v>A Otras Entidades Públicas</v>
          </cell>
          <cell r="FE28">
            <v>0</v>
          </cell>
          <cell r="FH28" t="str">
            <v>03</v>
          </cell>
          <cell r="FI28" t="str">
            <v>A Otras Entidades Públicas</v>
          </cell>
          <cell r="GB28">
            <v>0</v>
          </cell>
          <cell r="GE28" t="str">
            <v>03</v>
          </cell>
          <cell r="GF28" t="str">
            <v>A Otras Entidades Públicas</v>
          </cell>
          <cell r="GY28">
            <v>0</v>
          </cell>
          <cell r="HB28" t="str">
            <v>03</v>
          </cell>
          <cell r="HC28" t="str">
            <v>A Otras Entidades Públicas</v>
          </cell>
          <cell r="HV28">
            <v>0</v>
          </cell>
          <cell r="HY28" t="str">
            <v>03</v>
          </cell>
          <cell r="HZ28" t="str">
            <v>A Otras Entidades Públicas</v>
          </cell>
          <cell r="IS28">
            <v>0</v>
          </cell>
          <cell r="IV28" t="str">
            <v>03</v>
          </cell>
          <cell r="IW28" t="str">
            <v>A Otras Entidades Públicas</v>
          </cell>
          <cell r="JP28">
            <v>0</v>
          </cell>
          <cell r="JS28" t="str">
            <v>03</v>
          </cell>
          <cell r="JT28" t="str">
            <v>A Otras Entidades Públicas</v>
          </cell>
          <cell r="KM28">
            <v>0</v>
          </cell>
          <cell r="KP28" t="str">
            <v>03</v>
          </cell>
          <cell r="KQ28" t="str">
            <v>A Otras Entidades Públicas</v>
          </cell>
          <cell r="LJ28">
            <v>0</v>
          </cell>
          <cell r="LM28" t="str">
            <v>03</v>
          </cell>
          <cell r="LN28" t="str">
            <v>A Otras Entidades Públicas</v>
          </cell>
          <cell r="MG28">
            <v>0</v>
          </cell>
          <cell r="MJ28" t="str">
            <v>03</v>
          </cell>
          <cell r="MK28" t="str">
            <v>A Otras Entidades Públicas</v>
          </cell>
          <cell r="ND28">
            <v>0</v>
          </cell>
          <cell r="NG28" t="str">
            <v>03</v>
          </cell>
          <cell r="NH28" t="str">
            <v>A Otras Entidades Públicas</v>
          </cell>
          <cell r="OA28">
            <v>0</v>
          </cell>
        </row>
        <row r="29">
          <cell r="C29" t="str">
            <v xml:space="preserve">04 </v>
          </cell>
          <cell r="D29" t="str">
            <v>A Empresas Públicas no financieras</v>
          </cell>
          <cell r="W29">
            <v>0</v>
          </cell>
          <cell r="Z29" t="str">
            <v xml:space="preserve">04 </v>
          </cell>
          <cell r="AA29" t="str">
            <v>A Empresas Públicas no financieras</v>
          </cell>
          <cell r="AT29">
            <v>0</v>
          </cell>
          <cell r="AW29" t="str">
            <v xml:space="preserve">04 </v>
          </cell>
          <cell r="AX29" t="str">
            <v>A Empresas Públicas no financieras</v>
          </cell>
          <cell r="BQ29">
            <v>0</v>
          </cell>
          <cell r="BT29" t="str">
            <v xml:space="preserve">04 </v>
          </cell>
          <cell r="BU29" t="str">
            <v>A Empresas Públicas no financieras</v>
          </cell>
          <cell r="CN29">
            <v>0</v>
          </cell>
          <cell r="CQ29" t="str">
            <v xml:space="preserve">04 </v>
          </cell>
          <cell r="CR29" t="str">
            <v>A Empresas Públicas no financieras</v>
          </cell>
          <cell r="DK29">
            <v>0</v>
          </cell>
          <cell r="DN29" t="str">
            <v xml:space="preserve">04 </v>
          </cell>
          <cell r="DO29" t="str">
            <v>A Empresas Públicas no financieras</v>
          </cell>
          <cell r="EH29">
            <v>0</v>
          </cell>
          <cell r="EK29" t="str">
            <v xml:space="preserve">04 </v>
          </cell>
          <cell r="EL29" t="str">
            <v>A Empresas Públicas no financieras</v>
          </cell>
          <cell r="FE29">
            <v>0</v>
          </cell>
          <cell r="FH29" t="str">
            <v xml:space="preserve">04 </v>
          </cell>
          <cell r="FI29" t="str">
            <v>A Empresas Públicas no financieras</v>
          </cell>
          <cell r="GB29">
            <v>0</v>
          </cell>
          <cell r="GE29" t="str">
            <v xml:space="preserve">04 </v>
          </cell>
          <cell r="GF29" t="str">
            <v>A Empresas Públicas no financieras</v>
          </cell>
          <cell r="GY29">
            <v>0</v>
          </cell>
          <cell r="HB29" t="str">
            <v xml:space="preserve">04 </v>
          </cell>
          <cell r="HC29" t="str">
            <v>A Empresas Públicas no financieras</v>
          </cell>
          <cell r="HV29">
            <v>0</v>
          </cell>
          <cell r="HY29" t="str">
            <v xml:space="preserve">04 </v>
          </cell>
          <cell r="HZ29" t="str">
            <v>A Empresas Públicas no financieras</v>
          </cell>
          <cell r="IS29">
            <v>0</v>
          </cell>
          <cell r="IV29" t="str">
            <v xml:space="preserve">04 </v>
          </cell>
          <cell r="IW29" t="str">
            <v>A Empresas Públicas no financieras</v>
          </cell>
          <cell r="JP29">
            <v>0</v>
          </cell>
          <cell r="JS29" t="str">
            <v xml:space="preserve">04 </v>
          </cell>
          <cell r="JT29" t="str">
            <v>A Empresas Públicas no financieras</v>
          </cell>
          <cell r="KM29">
            <v>0</v>
          </cell>
          <cell r="KP29" t="str">
            <v xml:space="preserve">04 </v>
          </cell>
          <cell r="KQ29" t="str">
            <v>A Empresas Públicas no financieras</v>
          </cell>
          <cell r="LJ29">
            <v>0</v>
          </cell>
          <cell r="LM29" t="str">
            <v xml:space="preserve">04 </v>
          </cell>
          <cell r="LN29" t="str">
            <v>A Empresas Públicas no financieras</v>
          </cell>
          <cell r="MG29">
            <v>0</v>
          </cell>
          <cell r="MJ29" t="str">
            <v xml:space="preserve">04 </v>
          </cell>
          <cell r="MK29" t="str">
            <v>A Empresas Públicas no financieras</v>
          </cell>
          <cell r="ND29">
            <v>0</v>
          </cell>
          <cell r="NG29" t="str">
            <v xml:space="preserve">04 </v>
          </cell>
          <cell r="NH29" t="str">
            <v>A Empresas Públicas no financieras</v>
          </cell>
          <cell r="OA29">
            <v>0</v>
          </cell>
        </row>
        <row r="30">
          <cell r="B30" t="str">
            <v/>
          </cell>
          <cell r="C30" t="str">
            <v>05</v>
          </cell>
          <cell r="D30" t="str">
            <v>A Empresas Públicas  financieras</v>
          </cell>
          <cell r="W30">
            <v>0</v>
          </cell>
          <cell r="Y30" t="str">
            <v/>
          </cell>
          <cell r="Z30" t="str">
            <v>05</v>
          </cell>
          <cell r="AA30" t="str">
            <v>A Empresas Públicas  financieras</v>
          </cell>
          <cell r="AT30">
            <v>0</v>
          </cell>
          <cell r="AV30" t="str">
            <v/>
          </cell>
          <cell r="AW30" t="str">
            <v>05</v>
          </cell>
          <cell r="AX30" t="str">
            <v>A Empresas Públicas  financieras</v>
          </cell>
          <cell r="BQ30">
            <v>0</v>
          </cell>
          <cell r="BS30" t="str">
            <v/>
          </cell>
          <cell r="BT30" t="str">
            <v>05</v>
          </cell>
          <cell r="BU30" t="str">
            <v>A Empresas Públicas  financieras</v>
          </cell>
          <cell r="CN30">
            <v>0</v>
          </cell>
          <cell r="CP30" t="str">
            <v/>
          </cell>
          <cell r="CQ30" t="str">
            <v>05</v>
          </cell>
          <cell r="CR30" t="str">
            <v>A Empresas Públicas  financieras</v>
          </cell>
          <cell r="DK30">
            <v>0</v>
          </cell>
          <cell r="DM30" t="str">
            <v/>
          </cell>
          <cell r="DN30" t="str">
            <v>05</v>
          </cell>
          <cell r="DO30" t="str">
            <v>A Empresas Públicas  financieras</v>
          </cell>
          <cell r="EH30">
            <v>0</v>
          </cell>
          <cell r="EJ30" t="str">
            <v/>
          </cell>
          <cell r="EK30" t="str">
            <v>05</v>
          </cell>
          <cell r="EL30" t="str">
            <v>A Empresas Públicas  financieras</v>
          </cell>
          <cell r="FE30">
            <v>0</v>
          </cell>
          <cell r="FG30" t="str">
            <v/>
          </cell>
          <cell r="FH30" t="str">
            <v>05</v>
          </cell>
          <cell r="FI30" t="str">
            <v>A Empresas Públicas  financieras</v>
          </cell>
          <cell r="GB30">
            <v>0</v>
          </cell>
          <cell r="GD30" t="str">
            <v/>
          </cell>
          <cell r="GE30" t="str">
            <v>05</v>
          </cell>
          <cell r="GF30" t="str">
            <v>A Empresas Públicas  financieras</v>
          </cell>
          <cell r="GY30">
            <v>0</v>
          </cell>
          <cell r="HA30" t="str">
            <v/>
          </cell>
          <cell r="HB30" t="str">
            <v>05</v>
          </cell>
          <cell r="HC30" t="str">
            <v>A Empresas Públicas  financieras</v>
          </cell>
          <cell r="HV30">
            <v>0</v>
          </cell>
          <cell r="HX30" t="str">
            <v/>
          </cell>
          <cell r="HY30" t="str">
            <v>05</v>
          </cell>
          <cell r="HZ30" t="str">
            <v>A Empresas Públicas  financieras</v>
          </cell>
          <cell r="IS30">
            <v>0</v>
          </cell>
          <cell r="IU30" t="str">
            <v/>
          </cell>
          <cell r="IV30" t="str">
            <v>05</v>
          </cell>
          <cell r="IW30" t="str">
            <v>A Empresas Públicas  financieras</v>
          </cell>
          <cell r="JP30">
            <v>0</v>
          </cell>
          <cell r="JR30" t="str">
            <v/>
          </cell>
          <cell r="JS30" t="str">
            <v>05</v>
          </cell>
          <cell r="JT30" t="str">
            <v>A Empresas Públicas  financieras</v>
          </cell>
          <cell r="KM30">
            <v>0</v>
          </cell>
          <cell r="KO30" t="str">
            <v/>
          </cell>
          <cell r="KP30" t="str">
            <v>05</v>
          </cell>
          <cell r="KQ30" t="str">
            <v>A Empresas Públicas  financieras</v>
          </cell>
          <cell r="LJ30">
            <v>0</v>
          </cell>
          <cell r="LL30" t="str">
            <v/>
          </cell>
          <cell r="LM30" t="str">
            <v>05</v>
          </cell>
          <cell r="LN30" t="str">
            <v>A Empresas Públicas  financieras</v>
          </cell>
          <cell r="MG30">
            <v>0</v>
          </cell>
          <cell r="MI30" t="str">
            <v/>
          </cell>
          <cell r="MJ30" t="str">
            <v>05</v>
          </cell>
          <cell r="MK30" t="str">
            <v>A Empresas Públicas  financieras</v>
          </cell>
          <cell r="ND30">
            <v>0</v>
          </cell>
          <cell r="NF30" t="str">
            <v/>
          </cell>
          <cell r="NG30" t="str">
            <v>05</v>
          </cell>
          <cell r="NH30" t="str">
            <v>A Empresas Públicas  financieras</v>
          </cell>
          <cell r="OA30">
            <v>0</v>
          </cell>
        </row>
        <row r="31">
          <cell r="C31" t="str">
            <v>06</v>
          </cell>
          <cell r="D31" t="str">
            <v>A gobiernos extranjeros</v>
          </cell>
          <cell r="W31">
            <v>0</v>
          </cell>
          <cell r="Z31" t="str">
            <v>06</v>
          </cell>
          <cell r="AA31" t="str">
            <v>A gobiernos extranjeros</v>
          </cell>
          <cell r="AT31">
            <v>0</v>
          </cell>
          <cell r="AW31" t="str">
            <v>06</v>
          </cell>
          <cell r="AX31" t="str">
            <v>A gobiernos extranjeros</v>
          </cell>
          <cell r="BQ31">
            <v>0</v>
          </cell>
          <cell r="BT31" t="str">
            <v>06</v>
          </cell>
          <cell r="BU31" t="str">
            <v>A gobiernos extranjeros</v>
          </cell>
          <cell r="CN31">
            <v>0</v>
          </cell>
          <cell r="CQ31" t="str">
            <v>06</v>
          </cell>
          <cell r="CR31" t="str">
            <v>A gobiernos extranjeros</v>
          </cell>
          <cell r="DK31">
            <v>0</v>
          </cell>
          <cell r="DN31" t="str">
            <v>06</v>
          </cell>
          <cell r="DO31" t="str">
            <v>A gobiernos extranjeros</v>
          </cell>
          <cell r="EH31">
            <v>0</v>
          </cell>
          <cell r="EK31" t="str">
            <v>06</v>
          </cell>
          <cell r="EL31" t="str">
            <v>A gobiernos extranjeros</v>
          </cell>
          <cell r="FE31">
            <v>0</v>
          </cell>
          <cell r="FH31" t="str">
            <v>06</v>
          </cell>
          <cell r="FI31" t="str">
            <v>A gobiernos extranjeros</v>
          </cell>
          <cell r="GB31">
            <v>0</v>
          </cell>
          <cell r="GE31" t="str">
            <v>06</v>
          </cell>
          <cell r="GF31" t="str">
            <v>A gobiernos extranjeros</v>
          </cell>
          <cell r="GY31">
            <v>0</v>
          </cell>
          <cell r="HB31" t="str">
            <v>06</v>
          </cell>
          <cell r="HC31" t="str">
            <v>A gobiernos extranjeros</v>
          </cell>
          <cell r="HV31">
            <v>0</v>
          </cell>
          <cell r="HY31" t="str">
            <v>06</v>
          </cell>
          <cell r="HZ31" t="str">
            <v>A gobiernos extranjeros</v>
          </cell>
          <cell r="IS31">
            <v>0</v>
          </cell>
          <cell r="IV31" t="str">
            <v>06</v>
          </cell>
          <cell r="IW31" t="str">
            <v>A gobiernos extranjeros</v>
          </cell>
          <cell r="JP31">
            <v>0</v>
          </cell>
          <cell r="JS31" t="str">
            <v>06</v>
          </cell>
          <cell r="JT31" t="str">
            <v>A gobiernos extranjeros</v>
          </cell>
          <cell r="KM31">
            <v>0</v>
          </cell>
          <cell r="KP31" t="str">
            <v>06</v>
          </cell>
          <cell r="KQ31" t="str">
            <v>A gobiernos extranjeros</v>
          </cell>
          <cell r="LJ31">
            <v>0</v>
          </cell>
          <cell r="LM31" t="str">
            <v>06</v>
          </cell>
          <cell r="LN31" t="str">
            <v>A gobiernos extranjeros</v>
          </cell>
          <cell r="MG31">
            <v>0</v>
          </cell>
          <cell r="MJ31" t="str">
            <v>06</v>
          </cell>
          <cell r="MK31" t="str">
            <v>A gobiernos extranjeros</v>
          </cell>
          <cell r="ND31">
            <v>0</v>
          </cell>
          <cell r="NG31" t="str">
            <v>06</v>
          </cell>
          <cell r="NH31" t="str">
            <v>A gobiernos extranjeros</v>
          </cell>
          <cell r="OA31">
            <v>0</v>
          </cell>
        </row>
        <row r="32">
          <cell r="C32" t="str">
            <v>07</v>
          </cell>
          <cell r="D32" t="str">
            <v>A Org. Internacionales</v>
          </cell>
          <cell r="W32">
            <v>0</v>
          </cell>
          <cell r="Z32" t="str">
            <v>07</v>
          </cell>
          <cell r="AA32" t="str">
            <v>A Org. Internacionales</v>
          </cell>
          <cell r="AT32">
            <v>0</v>
          </cell>
          <cell r="AW32" t="str">
            <v>07</v>
          </cell>
          <cell r="AX32" t="str">
            <v>A Org. Internacionales</v>
          </cell>
          <cell r="BQ32">
            <v>0</v>
          </cell>
          <cell r="BT32" t="str">
            <v>07</v>
          </cell>
          <cell r="BU32" t="str">
            <v>A Org. Internacionales</v>
          </cell>
          <cell r="CN32">
            <v>0</v>
          </cell>
          <cell r="CQ32" t="str">
            <v>07</v>
          </cell>
          <cell r="CR32" t="str">
            <v>A Org. Internacionales</v>
          </cell>
          <cell r="DK32">
            <v>0</v>
          </cell>
          <cell r="DN32" t="str">
            <v>07</v>
          </cell>
          <cell r="DO32" t="str">
            <v>A Org. Internacionales</v>
          </cell>
          <cell r="EH32">
            <v>0</v>
          </cell>
          <cell r="EK32" t="str">
            <v>07</v>
          </cell>
          <cell r="EL32" t="str">
            <v>A Org. Internacionales</v>
          </cell>
          <cell r="FE32">
            <v>0</v>
          </cell>
          <cell r="FH32" t="str">
            <v>07</v>
          </cell>
          <cell r="FI32" t="str">
            <v>A Org. Internacionales</v>
          </cell>
          <cell r="GB32">
            <v>0</v>
          </cell>
          <cell r="GE32" t="str">
            <v>07</v>
          </cell>
          <cell r="GF32" t="str">
            <v>A Org. Internacionales</v>
          </cell>
          <cell r="GY32">
            <v>0</v>
          </cell>
          <cell r="HB32" t="str">
            <v>07</v>
          </cell>
          <cell r="HC32" t="str">
            <v>A Org. Internacionales</v>
          </cell>
          <cell r="HV32">
            <v>0</v>
          </cell>
          <cell r="HY32" t="str">
            <v>07</v>
          </cell>
          <cell r="HZ32" t="str">
            <v>A Org. Internacionales</v>
          </cell>
          <cell r="IS32">
            <v>0</v>
          </cell>
          <cell r="IV32" t="str">
            <v>07</v>
          </cell>
          <cell r="IW32" t="str">
            <v>A Org. Internacionales</v>
          </cell>
          <cell r="JP32">
            <v>0</v>
          </cell>
          <cell r="JS32" t="str">
            <v>07</v>
          </cell>
          <cell r="JT32" t="str">
            <v>A Org. Internacionales</v>
          </cell>
          <cell r="KM32">
            <v>0</v>
          </cell>
          <cell r="KP32" t="str">
            <v>07</v>
          </cell>
          <cell r="KQ32" t="str">
            <v>A Org. Internacionales</v>
          </cell>
          <cell r="LJ32">
            <v>0</v>
          </cell>
          <cell r="LM32" t="str">
            <v>07</v>
          </cell>
          <cell r="LN32" t="str">
            <v>A Org. Internacionales</v>
          </cell>
          <cell r="MG32">
            <v>0</v>
          </cell>
          <cell r="MJ32" t="str">
            <v>07</v>
          </cell>
          <cell r="MK32" t="str">
            <v>A Org. Internacionales</v>
          </cell>
          <cell r="ND32">
            <v>0</v>
          </cell>
          <cell r="NG32" t="str">
            <v>07</v>
          </cell>
          <cell r="NH32" t="str">
            <v>A Org. Internacionales</v>
          </cell>
          <cell r="OA32">
            <v>0</v>
          </cell>
        </row>
        <row r="33">
          <cell r="B33">
            <v>25</v>
          </cell>
          <cell r="D33" t="str">
            <v>INTEGROS AL FISCO</v>
          </cell>
          <cell r="W33">
            <v>0</v>
          </cell>
          <cell r="Y33">
            <v>25</v>
          </cell>
          <cell r="AA33" t="str">
            <v>INTEGROS AL FISCO</v>
          </cell>
          <cell r="AT33">
            <v>0</v>
          </cell>
          <cell r="AV33">
            <v>25</v>
          </cell>
          <cell r="AX33" t="str">
            <v>INTEGROS AL FISCO</v>
          </cell>
          <cell r="BQ33">
            <v>0</v>
          </cell>
          <cell r="BS33">
            <v>25</v>
          </cell>
          <cell r="BU33" t="str">
            <v>INTEGROS AL FISCO</v>
          </cell>
          <cell r="CN33">
            <v>0</v>
          </cell>
          <cell r="CP33">
            <v>25</v>
          </cell>
          <cell r="CR33" t="str">
            <v>INTEGROS AL FISCO</v>
          </cell>
          <cell r="DK33">
            <v>0</v>
          </cell>
          <cell r="DM33">
            <v>25</v>
          </cell>
          <cell r="DO33" t="str">
            <v>INTEGROS AL FISCO</v>
          </cell>
          <cell r="EH33">
            <v>0</v>
          </cell>
          <cell r="EJ33">
            <v>25</v>
          </cell>
          <cell r="EL33" t="str">
            <v>INTEGROS AL FISCO</v>
          </cell>
          <cell r="FE33">
            <v>0</v>
          </cell>
          <cell r="FG33">
            <v>25</v>
          </cell>
          <cell r="FI33" t="str">
            <v>INTEGROS AL FISCO</v>
          </cell>
          <cell r="GB33">
            <v>0</v>
          </cell>
          <cell r="GD33">
            <v>25</v>
          </cell>
          <cell r="GF33" t="str">
            <v>INTEGROS AL FISCO</v>
          </cell>
          <cell r="GY33">
            <v>0</v>
          </cell>
          <cell r="HA33">
            <v>25</v>
          </cell>
          <cell r="HC33" t="str">
            <v>INTEGROS AL FISCO</v>
          </cell>
          <cell r="HV33">
            <v>0</v>
          </cell>
          <cell r="HX33">
            <v>25</v>
          </cell>
          <cell r="HZ33" t="str">
            <v>INTEGROS AL FISCO</v>
          </cell>
          <cell r="IS33">
            <v>0</v>
          </cell>
          <cell r="IU33">
            <v>25</v>
          </cell>
          <cell r="IW33" t="str">
            <v>INTEGROS AL FISCO</v>
          </cell>
          <cell r="JP33">
            <v>0</v>
          </cell>
          <cell r="JR33">
            <v>25</v>
          </cell>
          <cell r="JT33" t="str">
            <v>INTEGROS AL FISCO</v>
          </cell>
          <cell r="KM33">
            <v>0</v>
          </cell>
          <cell r="KO33">
            <v>25</v>
          </cell>
          <cell r="KQ33" t="str">
            <v>INTEGROS AL FISCO</v>
          </cell>
          <cell r="LJ33">
            <v>0</v>
          </cell>
          <cell r="LL33">
            <v>25</v>
          </cell>
          <cell r="LN33" t="str">
            <v>INTEGROS AL FISCO</v>
          </cell>
          <cell r="MG33">
            <v>0</v>
          </cell>
          <cell r="MI33">
            <v>25</v>
          </cell>
          <cell r="MK33" t="str">
            <v>INTEGROS AL FISCO</v>
          </cell>
          <cell r="ND33">
            <v>0</v>
          </cell>
          <cell r="NF33">
            <v>25</v>
          </cell>
          <cell r="NH33" t="str">
            <v>INTEGROS AL FISCO</v>
          </cell>
          <cell r="OA33">
            <v>0</v>
          </cell>
        </row>
        <row r="34">
          <cell r="B34">
            <v>26</v>
          </cell>
          <cell r="D34" t="str">
            <v>OTROS GASTOS CORRIENTES</v>
          </cell>
          <cell r="W34">
            <v>0</v>
          </cell>
          <cell r="Y34">
            <v>26</v>
          </cell>
          <cell r="AA34" t="str">
            <v>OTROS GASTOS CORRIENTES</v>
          </cell>
          <cell r="AT34">
            <v>0</v>
          </cell>
          <cell r="AV34">
            <v>26</v>
          </cell>
          <cell r="AX34" t="str">
            <v>OTROS GASTOS CORRIENTES</v>
          </cell>
          <cell r="BQ34">
            <v>0</v>
          </cell>
          <cell r="BS34">
            <v>26</v>
          </cell>
          <cell r="BU34" t="str">
            <v>OTROS GASTOS CORRIENTES</v>
          </cell>
          <cell r="CN34">
            <v>0</v>
          </cell>
          <cell r="CP34">
            <v>26</v>
          </cell>
          <cell r="CR34" t="str">
            <v>OTROS GASTOS CORRIENTES</v>
          </cell>
          <cell r="DK34">
            <v>0</v>
          </cell>
          <cell r="DM34">
            <v>26</v>
          </cell>
          <cell r="DO34" t="str">
            <v>OTROS GASTOS CORRIENTES</v>
          </cell>
          <cell r="EH34">
            <v>0</v>
          </cell>
          <cell r="EJ34">
            <v>26</v>
          </cell>
          <cell r="EL34" t="str">
            <v>OTROS GASTOS CORRIENTES</v>
          </cell>
          <cell r="FE34">
            <v>0</v>
          </cell>
          <cell r="FG34">
            <v>26</v>
          </cell>
          <cell r="FI34" t="str">
            <v>OTROS GASTOS CORRIENTES</v>
          </cell>
          <cell r="GB34">
            <v>0</v>
          </cell>
          <cell r="GD34">
            <v>26</v>
          </cell>
          <cell r="GF34" t="str">
            <v>OTROS GASTOS CORRIENTES</v>
          </cell>
          <cell r="GY34">
            <v>0</v>
          </cell>
          <cell r="HA34">
            <v>26</v>
          </cell>
          <cell r="HC34" t="str">
            <v>OTROS GASTOS CORRIENTES</v>
          </cell>
          <cell r="HV34">
            <v>0</v>
          </cell>
          <cell r="HX34">
            <v>26</v>
          </cell>
          <cell r="HZ34" t="str">
            <v>OTROS GASTOS CORRIENTES</v>
          </cell>
          <cell r="IS34">
            <v>0</v>
          </cell>
          <cell r="IU34">
            <v>26</v>
          </cell>
          <cell r="IW34" t="str">
            <v>OTROS GASTOS CORRIENTES</v>
          </cell>
          <cell r="JP34">
            <v>0</v>
          </cell>
          <cell r="JR34">
            <v>26</v>
          </cell>
          <cell r="JT34" t="str">
            <v>OTROS GASTOS CORRIENTES</v>
          </cell>
          <cell r="KM34">
            <v>0</v>
          </cell>
          <cell r="KO34">
            <v>26</v>
          </cell>
          <cell r="KQ34" t="str">
            <v>OTROS GASTOS CORRIENTES</v>
          </cell>
          <cell r="LJ34">
            <v>0</v>
          </cell>
          <cell r="LL34">
            <v>26</v>
          </cell>
          <cell r="LN34" t="str">
            <v>OTROS GASTOS CORRIENTES</v>
          </cell>
          <cell r="MG34">
            <v>0</v>
          </cell>
          <cell r="MI34">
            <v>26</v>
          </cell>
          <cell r="MK34" t="str">
            <v>OTROS GASTOS CORRIENTES</v>
          </cell>
          <cell r="ND34">
            <v>0</v>
          </cell>
          <cell r="NF34">
            <v>26</v>
          </cell>
          <cell r="NH34" t="str">
            <v>OTROS GASTOS CORRIENTES</v>
          </cell>
          <cell r="OA34">
            <v>0</v>
          </cell>
        </row>
        <row r="35">
          <cell r="B35">
            <v>27</v>
          </cell>
          <cell r="D35" t="str">
            <v>APORTE FISCAL LIBRE</v>
          </cell>
          <cell r="W35">
            <v>0</v>
          </cell>
          <cell r="Y35">
            <v>27</v>
          </cell>
          <cell r="AA35" t="str">
            <v>APORTE FISCAL LIBRE</v>
          </cell>
          <cell r="AT35">
            <v>0</v>
          </cell>
          <cell r="AV35">
            <v>27</v>
          </cell>
          <cell r="AX35" t="str">
            <v>APORTE FISCAL LIBRE</v>
          </cell>
          <cell r="BQ35">
            <v>0</v>
          </cell>
          <cell r="BS35">
            <v>27</v>
          </cell>
          <cell r="BU35" t="str">
            <v>APORTE FISCAL LIBRE</v>
          </cell>
          <cell r="CN35">
            <v>0</v>
          </cell>
          <cell r="CP35">
            <v>27</v>
          </cell>
          <cell r="CR35" t="str">
            <v>APORTE FISCAL LIBRE</v>
          </cell>
          <cell r="DK35">
            <v>0</v>
          </cell>
          <cell r="DM35">
            <v>27</v>
          </cell>
          <cell r="DO35" t="str">
            <v>APORTE FISCAL LIBRE</v>
          </cell>
          <cell r="EH35">
            <v>0</v>
          </cell>
          <cell r="EJ35">
            <v>27</v>
          </cell>
          <cell r="EL35" t="str">
            <v>APORTE FISCAL LIBRE</v>
          </cell>
          <cell r="FE35">
            <v>0</v>
          </cell>
          <cell r="FG35">
            <v>27</v>
          </cell>
          <cell r="FI35" t="str">
            <v>APORTE FISCAL LIBRE</v>
          </cell>
          <cell r="GB35">
            <v>0</v>
          </cell>
          <cell r="GD35">
            <v>27</v>
          </cell>
          <cell r="GF35" t="str">
            <v>APORTE FISCAL LIBRE</v>
          </cell>
          <cell r="GY35">
            <v>0</v>
          </cell>
          <cell r="HA35">
            <v>27</v>
          </cell>
          <cell r="HC35" t="str">
            <v>APORTE FISCAL LIBRE</v>
          </cell>
          <cell r="HV35">
            <v>0</v>
          </cell>
          <cell r="HX35">
            <v>27</v>
          </cell>
          <cell r="HZ35" t="str">
            <v>APORTE FISCAL LIBRE</v>
          </cell>
          <cell r="IS35">
            <v>0</v>
          </cell>
          <cell r="IU35">
            <v>27</v>
          </cell>
          <cell r="IW35" t="str">
            <v>APORTE FISCAL LIBRE</v>
          </cell>
          <cell r="JP35">
            <v>0</v>
          </cell>
          <cell r="JR35">
            <v>27</v>
          </cell>
          <cell r="JT35" t="str">
            <v>APORTE FISCAL LIBRE</v>
          </cell>
          <cell r="KM35">
            <v>0</v>
          </cell>
          <cell r="KO35">
            <v>27</v>
          </cell>
          <cell r="KQ35" t="str">
            <v>APORTE FISCAL LIBRE</v>
          </cell>
          <cell r="LJ35">
            <v>0</v>
          </cell>
          <cell r="LL35">
            <v>27</v>
          </cell>
          <cell r="LN35" t="str">
            <v>APORTE FISCAL LIBRE</v>
          </cell>
          <cell r="MG35">
            <v>0</v>
          </cell>
          <cell r="MI35">
            <v>27</v>
          </cell>
          <cell r="MK35" t="str">
            <v>APORTE FISCAL LIBRE</v>
          </cell>
          <cell r="ND35">
            <v>0</v>
          </cell>
          <cell r="NF35">
            <v>27</v>
          </cell>
          <cell r="NH35" t="str">
            <v>APORTE FISCAL LIBRE</v>
          </cell>
          <cell r="OA35">
            <v>0</v>
          </cell>
        </row>
        <row r="36">
          <cell r="B36">
            <v>28</v>
          </cell>
          <cell r="D36" t="str">
            <v>APORTE FISCAL PARA SERVICIO DE LA DEUDA</v>
          </cell>
          <cell r="W36">
            <v>0</v>
          </cell>
          <cell r="Y36">
            <v>28</v>
          </cell>
          <cell r="AA36" t="str">
            <v>APORTE FISCAL PARA SERVICIO DE LA DEUDA</v>
          </cell>
          <cell r="AT36">
            <v>0</v>
          </cell>
          <cell r="AV36">
            <v>28</v>
          </cell>
          <cell r="AX36" t="str">
            <v>APORTE FISCAL PARA SERVICIO DE LA DEUDA</v>
          </cell>
          <cell r="BQ36">
            <v>0</v>
          </cell>
          <cell r="BS36">
            <v>28</v>
          </cell>
          <cell r="BU36" t="str">
            <v>APORTE FISCAL PARA SERVICIO DE LA DEUDA</v>
          </cell>
          <cell r="CN36">
            <v>0</v>
          </cell>
          <cell r="CP36">
            <v>28</v>
          </cell>
          <cell r="CR36" t="str">
            <v>APORTE FISCAL PARA SERVICIO DE LA DEUDA</v>
          </cell>
          <cell r="DK36">
            <v>0</v>
          </cell>
          <cell r="DM36">
            <v>28</v>
          </cell>
          <cell r="DO36" t="str">
            <v>APORTE FISCAL PARA SERVICIO DE LA DEUDA</v>
          </cell>
          <cell r="EH36">
            <v>0</v>
          </cell>
          <cell r="EJ36">
            <v>28</v>
          </cell>
          <cell r="EL36" t="str">
            <v>APORTE FISCAL PARA SERVICIO DE LA DEUDA</v>
          </cell>
          <cell r="FE36">
            <v>0</v>
          </cell>
          <cell r="FG36">
            <v>28</v>
          </cell>
          <cell r="FI36" t="str">
            <v>APORTE FISCAL PARA SERVICIO DE LA DEUDA</v>
          </cell>
          <cell r="GB36">
            <v>0</v>
          </cell>
          <cell r="GD36">
            <v>28</v>
          </cell>
          <cell r="GF36" t="str">
            <v>APORTE FISCAL PARA SERVICIO DE LA DEUDA</v>
          </cell>
          <cell r="GY36">
            <v>0</v>
          </cell>
          <cell r="HA36">
            <v>28</v>
          </cell>
          <cell r="HC36" t="str">
            <v>APORTE FISCAL PARA SERVICIO DE LA DEUDA</v>
          </cell>
          <cell r="HV36">
            <v>0</v>
          </cell>
          <cell r="HX36">
            <v>28</v>
          </cell>
          <cell r="HZ36" t="str">
            <v>APORTE FISCAL PARA SERVICIO DE LA DEUDA</v>
          </cell>
          <cell r="IS36">
            <v>0</v>
          </cell>
          <cell r="IU36">
            <v>28</v>
          </cell>
          <cell r="IW36" t="str">
            <v>APORTE FISCAL PARA SERVICIO DE LA DEUDA</v>
          </cell>
          <cell r="JP36">
            <v>0</v>
          </cell>
          <cell r="JR36">
            <v>28</v>
          </cell>
          <cell r="JT36" t="str">
            <v>APORTE FISCAL PARA SERVICIO DE LA DEUDA</v>
          </cell>
          <cell r="KM36">
            <v>0</v>
          </cell>
          <cell r="KO36">
            <v>28</v>
          </cell>
          <cell r="KQ36" t="str">
            <v>APORTE FISCAL PARA SERVICIO DE LA DEUDA</v>
          </cell>
          <cell r="LJ36">
            <v>0</v>
          </cell>
          <cell r="LL36">
            <v>28</v>
          </cell>
          <cell r="LN36" t="str">
            <v>APORTE FISCAL PARA SERVICIO DE LA DEUDA</v>
          </cell>
          <cell r="MG36">
            <v>0</v>
          </cell>
          <cell r="MI36">
            <v>28</v>
          </cell>
          <cell r="MK36" t="str">
            <v>APORTE FISCAL PARA SERVICIO DE LA DEUDA</v>
          </cell>
          <cell r="ND36">
            <v>0</v>
          </cell>
          <cell r="NF36">
            <v>28</v>
          </cell>
          <cell r="NH36" t="str">
            <v>APORTE FISCAL PARA SERVICIO DE LA DEUDA</v>
          </cell>
          <cell r="OA36">
            <v>0</v>
          </cell>
        </row>
        <row r="37">
          <cell r="B37">
            <v>29</v>
          </cell>
          <cell r="D37" t="str">
            <v>ADQUISICION DE ACTIVOS NO FINANCIEROS</v>
          </cell>
          <cell r="W37">
            <v>0</v>
          </cell>
          <cell r="Y37">
            <v>29</v>
          </cell>
          <cell r="AA37" t="str">
            <v>ADQUISICION DE ACTIVOS NO FINANCIEROS</v>
          </cell>
          <cell r="AT37">
            <v>0</v>
          </cell>
          <cell r="AV37">
            <v>29</v>
          </cell>
          <cell r="AX37" t="str">
            <v>ADQUISICION DE ACTIVOS NO FINANCIEROS</v>
          </cell>
          <cell r="BQ37">
            <v>0</v>
          </cell>
          <cell r="BS37">
            <v>29</v>
          </cell>
          <cell r="BU37" t="str">
            <v>ADQUISICION DE ACTIVOS NO FINANCIEROS</v>
          </cell>
          <cell r="CN37">
            <v>0</v>
          </cell>
          <cell r="CP37">
            <v>29</v>
          </cell>
          <cell r="CR37" t="str">
            <v>ADQUISICION DE ACTIVOS NO FINANCIEROS</v>
          </cell>
          <cell r="DK37">
            <v>0</v>
          </cell>
          <cell r="DM37">
            <v>29</v>
          </cell>
          <cell r="DO37" t="str">
            <v>ADQUISICION DE ACTIVOS NO FINANCIEROS</v>
          </cell>
          <cell r="EH37">
            <v>0</v>
          </cell>
          <cell r="EJ37">
            <v>29</v>
          </cell>
          <cell r="EL37" t="str">
            <v>ADQUISICION DE ACTIVOS NO FINANCIEROS</v>
          </cell>
          <cell r="FE37">
            <v>0</v>
          </cell>
          <cell r="FG37">
            <v>29</v>
          </cell>
          <cell r="FI37" t="str">
            <v>ADQUISICION DE ACTIVOS NO FINANCIEROS</v>
          </cell>
          <cell r="GB37">
            <v>0</v>
          </cell>
          <cell r="GD37">
            <v>29</v>
          </cell>
          <cell r="GF37" t="str">
            <v>ADQUISICION DE ACTIVOS NO FINANCIEROS</v>
          </cell>
          <cell r="GY37">
            <v>0</v>
          </cell>
          <cell r="HA37">
            <v>29</v>
          </cell>
          <cell r="HC37" t="str">
            <v>ADQUISICION DE ACTIVOS NO FINANCIEROS</v>
          </cell>
          <cell r="HV37">
            <v>0</v>
          </cell>
          <cell r="HX37">
            <v>29</v>
          </cell>
          <cell r="HZ37" t="str">
            <v>ADQUISICION DE ACTIVOS NO FINANCIEROS</v>
          </cell>
          <cell r="IS37">
            <v>0</v>
          </cell>
          <cell r="IU37">
            <v>29</v>
          </cell>
          <cell r="IW37" t="str">
            <v>ADQUISICION DE ACTIVOS NO FINANCIEROS</v>
          </cell>
          <cell r="JP37">
            <v>0</v>
          </cell>
          <cell r="JR37">
            <v>29</v>
          </cell>
          <cell r="JT37" t="str">
            <v>ADQUISICION DE ACTIVOS NO FINANCIEROS</v>
          </cell>
          <cell r="KM37">
            <v>0</v>
          </cell>
          <cell r="KO37">
            <v>29</v>
          </cell>
          <cell r="KQ37" t="str">
            <v>ADQUISICION DE ACTIVOS NO FINANCIEROS</v>
          </cell>
          <cell r="LJ37">
            <v>0</v>
          </cell>
          <cell r="LL37">
            <v>29</v>
          </cell>
          <cell r="LN37" t="str">
            <v>ADQUISICION DE ACTIVOS NO FINANCIEROS</v>
          </cell>
          <cell r="MG37">
            <v>0</v>
          </cell>
          <cell r="MI37">
            <v>29</v>
          </cell>
          <cell r="MK37" t="str">
            <v>ADQUISICION DE ACTIVOS NO FINANCIEROS</v>
          </cell>
          <cell r="ND37">
            <v>0</v>
          </cell>
          <cell r="NF37">
            <v>29</v>
          </cell>
          <cell r="NH37" t="str">
            <v>ADQUISICION DE ACTIVOS NO FINANCIEROS</v>
          </cell>
          <cell r="OA37">
            <v>0</v>
          </cell>
        </row>
        <row r="38">
          <cell r="B38">
            <v>30</v>
          </cell>
          <cell r="D38" t="str">
            <v xml:space="preserve">ADQUISICIÓN DE ACTIVO FINANCIERO </v>
          </cell>
          <cell r="W38">
            <v>0</v>
          </cell>
          <cell r="Y38">
            <v>30</v>
          </cell>
          <cell r="AA38" t="str">
            <v xml:space="preserve">ADQUISICIÓN DE ACTIVO FINANCIERO </v>
          </cell>
          <cell r="AT38">
            <v>0</v>
          </cell>
          <cell r="AV38">
            <v>30</v>
          </cell>
          <cell r="AX38" t="str">
            <v xml:space="preserve">ADQUISICIÓN DE ACTIVO FINANCIERO </v>
          </cell>
          <cell r="BQ38">
            <v>0</v>
          </cell>
          <cell r="BS38">
            <v>30</v>
          </cell>
          <cell r="BU38" t="str">
            <v xml:space="preserve">ADQUISICIÓN DE ACTIVO FINANCIERO </v>
          </cell>
          <cell r="CN38">
            <v>0</v>
          </cell>
          <cell r="CP38">
            <v>30</v>
          </cell>
          <cell r="CR38" t="str">
            <v xml:space="preserve">ADQUISICIÓN DE ACTIVO FINANCIERO </v>
          </cell>
          <cell r="DK38">
            <v>0</v>
          </cell>
          <cell r="DM38">
            <v>30</v>
          </cell>
          <cell r="DO38" t="str">
            <v xml:space="preserve">ADQUISICIÓN DE ACTIVO FINANCIERO </v>
          </cell>
          <cell r="EH38">
            <v>0</v>
          </cell>
          <cell r="EJ38">
            <v>30</v>
          </cell>
          <cell r="EL38" t="str">
            <v xml:space="preserve">ADQUISICIÓN DE ACTIVO FINANCIERO </v>
          </cell>
          <cell r="FE38">
            <v>0</v>
          </cell>
          <cell r="FG38">
            <v>30</v>
          </cell>
          <cell r="FI38" t="str">
            <v xml:space="preserve">ADQUISICIÓN DE ACTIVO FINANCIERO </v>
          </cell>
          <cell r="GB38">
            <v>0</v>
          </cell>
          <cell r="GD38">
            <v>30</v>
          </cell>
          <cell r="GF38" t="str">
            <v xml:space="preserve">ADQUISICIÓN DE ACTIVO FINANCIERO </v>
          </cell>
          <cell r="GY38">
            <v>0</v>
          </cell>
          <cell r="HA38">
            <v>30</v>
          </cell>
          <cell r="HC38" t="str">
            <v xml:space="preserve">ADQUISICIÓN DE ACTIVO FINANCIERO </v>
          </cell>
          <cell r="HV38">
            <v>0</v>
          </cell>
          <cell r="HX38">
            <v>30</v>
          </cell>
          <cell r="HZ38" t="str">
            <v xml:space="preserve">ADQUISICIÓN DE ACTIVO FINANCIERO </v>
          </cell>
          <cell r="IS38">
            <v>0</v>
          </cell>
          <cell r="IU38">
            <v>30</v>
          </cell>
          <cell r="IW38" t="str">
            <v xml:space="preserve">ADQUISICIÓN DE ACTIVO FINANCIERO </v>
          </cell>
          <cell r="JP38">
            <v>0</v>
          </cell>
          <cell r="JR38">
            <v>30</v>
          </cell>
          <cell r="JT38" t="str">
            <v xml:space="preserve">ADQUISICIÓN DE ACTIVO FINANCIERO </v>
          </cell>
          <cell r="KM38">
            <v>0</v>
          </cell>
          <cell r="KO38">
            <v>30</v>
          </cell>
          <cell r="KQ38" t="str">
            <v xml:space="preserve">ADQUISICIÓN DE ACTIVO FINANCIERO </v>
          </cell>
          <cell r="LJ38">
            <v>0</v>
          </cell>
          <cell r="LL38">
            <v>30</v>
          </cell>
          <cell r="LN38" t="str">
            <v xml:space="preserve">ADQUISICIÓN DE ACTIVO FINANCIERO </v>
          </cell>
          <cell r="MG38">
            <v>0</v>
          </cell>
          <cell r="MI38">
            <v>30</v>
          </cell>
          <cell r="MK38" t="str">
            <v xml:space="preserve">ADQUISICIÓN DE ACTIVO FINANCIERO </v>
          </cell>
          <cell r="ND38">
            <v>0</v>
          </cell>
          <cell r="NF38">
            <v>30</v>
          </cell>
          <cell r="NH38" t="str">
            <v xml:space="preserve">ADQUISICIÓN DE ACTIVO FINANCIERO </v>
          </cell>
          <cell r="OA38">
            <v>0</v>
          </cell>
        </row>
        <row r="39">
          <cell r="B39">
            <v>31</v>
          </cell>
          <cell r="D39" t="str">
            <v>INICIATIVAS DE INVERSION</v>
          </cell>
          <cell r="W39">
            <v>0</v>
          </cell>
          <cell r="Y39">
            <v>31</v>
          </cell>
          <cell r="AA39" t="str">
            <v>INICIATIVAS DE INVERSION</v>
          </cell>
          <cell r="AT39">
            <v>0</v>
          </cell>
          <cell r="AV39">
            <v>31</v>
          </cell>
          <cell r="AX39" t="str">
            <v>INICIATIVAS DE INVERSION</v>
          </cell>
          <cell r="BQ39">
            <v>0</v>
          </cell>
          <cell r="BS39">
            <v>31</v>
          </cell>
          <cell r="BU39" t="str">
            <v>INICIATIVAS DE INVERSION</v>
          </cell>
          <cell r="CN39">
            <v>0</v>
          </cell>
          <cell r="CP39">
            <v>31</v>
          </cell>
          <cell r="CR39" t="str">
            <v>INICIATIVAS DE INVERSION</v>
          </cell>
          <cell r="DK39">
            <v>0</v>
          </cell>
          <cell r="DM39">
            <v>31</v>
          </cell>
          <cell r="DO39" t="str">
            <v>INICIATIVAS DE INVERSION</v>
          </cell>
          <cell r="EH39">
            <v>0</v>
          </cell>
          <cell r="EJ39">
            <v>31</v>
          </cell>
          <cell r="EL39" t="str">
            <v>INICIATIVAS DE INVERSION</v>
          </cell>
          <cell r="FE39">
            <v>0</v>
          </cell>
          <cell r="FG39">
            <v>31</v>
          </cell>
          <cell r="FI39" t="str">
            <v>INICIATIVAS DE INVERSION</v>
          </cell>
          <cell r="GB39">
            <v>0</v>
          </cell>
          <cell r="GD39">
            <v>31</v>
          </cell>
          <cell r="GF39" t="str">
            <v>INICIATIVAS DE INVERSION</v>
          </cell>
          <cell r="GY39">
            <v>0</v>
          </cell>
          <cell r="HA39">
            <v>31</v>
          </cell>
          <cell r="HC39" t="str">
            <v>INICIATIVAS DE INVERSION</v>
          </cell>
          <cell r="HV39">
            <v>0</v>
          </cell>
          <cell r="HX39">
            <v>31</v>
          </cell>
          <cell r="HZ39" t="str">
            <v>INICIATIVAS DE INVERSION</v>
          </cell>
          <cell r="IS39">
            <v>0</v>
          </cell>
          <cell r="IU39">
            <v>31</v>
          </cell>
          <cell r="IW39" t="str">
            <v>INICIATIVAS DE INVERSION</v>
          </cell>
          <cell r="JP39">
            <v>0</v>
          </cell>
          <cell r="JR39">
            <v>31</v>
          </cell>
          <cell r="JT39" t="str">
            <v>INICIATIVAS DE INVERSION</v>
          </cell>
          <cell r="KM39">
            <v>0</v>
          </cell>
          <cell r="KO39">
            <v>31</v>
          </cell>
          <cell r="KQ39" t="str">
            <v>INICIATIVAS DE INVERSION</v>
          </cell>
          <cell r="LJ39">
            <v>0</v>
          </cell>
          <cell r="LL39">
            <v>31</v>
          </cell>
          <cell r="LN39" t="str">
            <v>INICIATIVAS DE INVERSION</v>
          </cell>
          <cell r="MG39">
            <v>0</v>
          </cell>
          <cell r="MI39">
            <v>31</v>
          </cell>
          <cell r="MK39" t="str">
            <v>INICIATIVAS DE INVERSION</v>
          </cell>
          <cell r="ND39">
            <v>0</v>
          </cell>
          <cell r="NF39">
            <v>31</v>
          </cell>
          <cell r="NH39" t="str">
            <v>INICIATIVAS DE INVERSION</v>
          </cell>
          <cell r="OA39">
            <v>0</v>
          </cell>
        </row>
        <row r="40">
          <cell r="B40">
            <v>32</v>
          </cell>
          <cell r="D40" t="str">
            <v>PRESTAMOS</v>
          </cell>
          <cell r="W40">
            <v>0</v>
          </cell>
          <cell r="Y40">
            <v>32</v>
          </cell>
          <cell r="AA40" t="str">
            <v>PRESTAMOS</v>
          </cell>
          <cell r="AT40">
            <v>0</v>
          </cell>
          <cell r="AV40">
            <v>32</v>
          </cell>
          <cell r="AX40" t="str">
            <v>PRESTAMOS</v>
          </cell>
          <cell r="BQ40">
            <v>0</v>
          </cell>
          <cell r="BS40">
            <v>32</v>
          </cell>
          <cell r="BU40" t="str">
            <v>PRESTAMOS</v>
          </cell>
          <cell r="CN40">
            <v>0</v>
          </cell>
          <cell r="CP40">
            <v>32</v>
          </cell>
          <cell r="CR40" t="str">
            <v>PRESTAMOS</v>
          </cell>
          <cell r="DK40">
            <v>0</v>
          </cell>
          <cell r="DM40">
            <v>32</v>
          </cell>
          <cell r="DO40" t="str">
            <v>PRESTAMOS</v>
          </cell>
          <cell r="EH40">
            <v>0</v>
          </cell>
          <cell r="EJ40">
            <v>32</v>
          </cell>
          <cell r="EL40" t="str">
            <v>PRESTAMOS</v>
          </cell>
          <cell r="FE40">
            <v>0</v>
          </cell>
          <cell r="FG40">
            <v>32</v>
          </cell>
          <cell r="FI40" t="str">
            <v>PRESTAMOS</v>
          </cell>
          <cell r="GB40">
            <v>0</v>
          </cell>
          <cell r="GD40">
            <v>32</v>
          </cell>
          <cell r="GF40" t="str">
            <v>PRESTAMOS</v>
          </cell>
          <cell r="GY40">
            <v>0</v>
          </cell>
          <cell r="HA40">
            <v>32</v>
          </cell>
          <cell r="HC40" t="str">
            <v>PRESTAMOS</v>
          </cell>
          <cell r="HV40">
            <v>0</v>
          </cell>
          <cell r="HX40">
            <v>32</v>
          </cell>
          <cell r="HZ40" t="str">
            <v>PRESTAMOS</v>
          </cell>
          <cell r="IS40">
            <v>0</v>
          </cell>
          <cell r="IU40">
            <v>32</v>
          </cell>
          <cell r="IW40" t="str">
            <v>PRESTAMOS</v>
          </cell>
          <cell r="JP40">
            <v>0</v>
          </cell>
          <cell r="JR40">
            <v>32</v>
          </cell>
          <cell r="JT40" t="str">
            <v>PRESTAMOS</v>
          </cell>
          <cell r="KM40">
            <v>0</v>
          </cell>
          <cell r="KO40">
            <v>32</v>
          </cell>
          <cell r="KQ40" t="str">
            <v>PRESTAMOS</v>
          </cell>
          <cell r="LJ40">
            <v>0</v>
          </cell>
          <cell r="LL40">
            <v>32</v>
          </cell>
          <cell r="LN40" t="str">
            <v>PRESTAMOS</v>
          </cell>
          <cell r="MG40">
            <v>0</v>
          </cell>
          <cell r="MI40">
            <v>32</v>
          </cell>
          <cell r="MK40" t="str">
            <v>PRESTAMOS</v>
          </cell>
          <cell r="ND40">
            <v>0</v>
          </cell>
          <cell r="NF40">
            <v>32</v>
          </cell>
          <cell r="NH40" t="str">
            <v>PRESTAMOS</v>
          </cell>
          <cell r="OA40">
            <v>0</v>
          </cell>
        </row>
        <row r="41">
          <cell r="B41">
            <v>33</v>
          </cell>
          <cell r="D41" t="str">
            <v>TRANSFERENCIAS DE CAPITAL</v>
          </cell>
          <cell r="O41">
            <v>0</v>
          </cell>
          <cell r="P41">
            <v>0</v>
          </cell>
          <cell r="Q41">
            <v>0</v>
          </cell>
          <cell r="R41">
            <v>0</v>
          </cell>
          <cell r="S41">
            <v>0</v>
          </cell>
          <cell r="T41">
            <v>0</v>
          </cell>
          <cell r="U41">
            <v>0</v>
          </cell>
          <cell r="V41">
            <v>0</v>
          </cell>
          <cell r="W41">
            <v>0</v>
          </cell>
          <cell r="Y41">
            <v>33</v>
          </cell>
          <cell r="AA41" t="str">
            <v>TRANSFERENCIAS DE CAPITAL</v>
          </cell>
          <cell r="AL41">
            <v>0</v>
          </cell>
          <cell r="AM41">
            <v>0</v>
          </cell>
          <cell r="AN41">
            <v>0</v>
          </cell>
          <cell r="AO41">
            <v>0</v>
          </cell>
          <cell r="AP41">
            <v>0</v>
          </cell>
          <cell r="AQ41">
            <v>0</v>
          </cell>
          <cell r="AR41">
            <v>0</v>
          </cell>
          <cell r="AS41">
            <v>0</v>
          </cell>
          <cell r="AT41">
            <v>0</v>
          </cell>
          <cell r="AV41">
            <v>33</v>
          </cell>
          <cell r="AX41" t="str">
            <v>TRANSFERENCIAS DE CAPITAL</v>
          </cell>
          <cell r="BI41">
            <v>0</v>
          </cell>
          <cell r="BJ41">
            <v>0</v>
          </cell>
          <cell r="BK41">
            <v>0</v>
          </cell>
          <cell r="BL41">
            <v>0</v>
          </cell>
          <cell r="BM41">
            <v>0</v>
          </cell>
          <cell r="BN41">
            <v>0</v>
          </cell>
          <cell r="BO41">
            <v>0</v>
          </cell>
          <cell r="BP41">
            <v>0</v>
          </cell>
          <cell r="BQ41">
            <v>0</v>
          </cell>
          <cell r="BS41">
            <v>33</v>
          </cell>
          <cell r="BU41" t="str">
            <v>TRANSFERENCIAS DE CAPITAL</v>
          </cell>
          <cell r="CF41">
            <v>0</v>
          </cell>
          <cell r="CG41">
            <v>0</v>
          </cell>
          <cell r="CH41">
            <v>0</v>
          </cell>
          <cell r="CI41">
            <v>0</v>
          </cell>
          <cell r="CJ41">
            <v>0</v>
          </cell>
          <cell r="CK41">
            <v>0</v>
          </cell>
          <cell r="CL41">
            <v>0</v>
          </cell>
          <cell r="CM41">
            <v>0</v>
          </cell>
          <cell r="CN41">
            <v>0</v>
          </cell>
          <cell r="CP41">
            <v>33</v>
          </cell>
          <cell r="CR41" t="str">
            <v>TRANSFERENCIAS DE CAPITAL</v>
          </cell>
          <cell r="DC41">
            <v>0</v>
          </cell>
          <cell r="DD41">
            <v>0</v>
          </cell>
          <cell r="DE41">
            <v>0</v>
          </cell>
          <cell r="DF41">
            <v>0</v>
          </cell>
          <cell r="DG41">
            <v>0</v>
          </cell>
          <cell r="DH41">
            <v>0</v>
          </cell>
          <cell r="DI41">
            <v>0</v>
          </cell>
          <cell r="DJ41">
            <v>0</v>
          </cell>
          <cell r="DK41">
            <v>0</v>
          </cell>
          <cell r="DM41">
            <v>33</v>
          </cell>
          <cell r="DO41" t="str">
            <v>TRANSFERENCIAS DE CAPITAL</v>
          </cell>
          <cell r="DZ41">
            <v>0</v>
          </cell>
          <cell r="EA41">
            <v>0</v>
          </cell>
          <cell r="EB41">
            <v>0</v>
          </cell>
          <cell r="EC41">
            <v>0</v>
          </cell>
          <cell r="ED41">
            <v>0</v>
          </cell>
          <cell r="EE41">
            <v>0</v>
          </cell>
          <cell r="EF41">
            <v>0</v>
          </cell>
          <cell r="EG41">
            <v>0</v>
          </cell>
          <cell r="EH41">
            <v>0</v>
          </cell>
          <cell r="EJ41">
            <v>33</v>
          </cell>
          <cell r="EL41" t="str">
            <v>TRANSFERENCIAS DE CAPITAL</v>
          </cell>
          <cell r="EW41">
            <v>0</v>
          </cell>
          <cell r="EX41">
            <v>0</v>
          </cell>
          <cell r="EY41">
            <v>0</v>
          </cell>
          <cell r="EZ41">
            <v>0</v>
          </cell>
          <cell r="FA41">
            <v>0</v>
          </cell>
          <cell r="FB41">
            <v>0</v>
          </cell>
          <cell r="FC41">
            <v>0</v>
          </cell>
          <cell r="FD41">
            <v>0</v>
          </cell>
          <cell r="FE41">
            <v>0</v>
          </cell>
          <cell r="FG41">
            <v>33</v>
          </cell>
          <cell r="FI41" t="str">
            <v>TRANSFERENCIAS DE CAPITAL</v>
          </cell>
          <cell r="FT41">
            <v>0</v>
          </cell>
          <cell r="FU41">
            <v>0</v>
          </cell>
          <cell r="FV41">
            <v>0</v>
          </cell>
          <cell r="FW41">
            <v>0</v>
          </cell>
          <cell r="FX41">
            <v>0</v>
          </cell>
          <cell r="FY41">
            <v>0</v>
          </cell>
          <cell r="FZ41">
            <v>0</v>
          </cell>
          <cell r="GA41">
            <v>0</v>
          </cell>
          <cell r="GB41">
            <v>0</v>
          </cell>
          <cell r="GD41">
            <v>33</v>
          </cell>
          <cell r="GF41" t="str">
            <v>TRANSFERENCIAS DE CAPITAL</v>
          </cell>
          <cell r="GQ41">
            <v>0</v>
          </cell>
          <cell r="GR41">
            <v>0</v>
          </cell>
          <cell r="GS41">
            <v>0</v>
          </cell>
          <cell r="GT41">
            <v>0</v>
          </cell>
          <cell r="GU41">
            <v>0</v>
          </cell>
          <cell r="GV41">
            <v>0</v>
          </cell>
          <cell r="GW41">
            <v>0</v>
          </cell>
          <cell r="GX41">
            <v>0</v>
          </cell>
          <cell r="GY41">
            <v>0</v>
          </cell>
          <cell r="HA41">
            <v>33</v>
          </cell>
          <cell r="HC41" t="str">
            <v>TRANSFERENCIAS DE CAPITAL</v>
          </cell>
          <cell r="HN41">
            <v>0</v>
          </cell>
          <cell r="HO41">
            <v>0</v>
          </cell>
          <cell r="HP41">
            <v>0</v>
          </cell>
          <cell r="HQ41">
            <v>0</v>
          </cell>
          <cell r="HR41">
            <v>0</v>
          </cell>
          <cell r="HS41">
            <v>0</v>
          </cell>
          <cell r="HT41">
            <v>0</v>
          </cell>
          <cell r="HU41">
            <v>0</v>
          </cell>
          <cell r="HV41">
            <v>0</v>
          </cell>
          <cell r="HX41">
            <v>33</v>
          </cell>
          <cell r="HZ41" t="str">
            <v>TRANSFERENCIAS DE CAPITAL</v>
          </cell>
          <cell r="IK41">
            <v>0</v>
          </cell>
          <cell r="IL41">
            <v>0</v>
          </cell>
          <cell r="IM41">
            <v>0</v>
          </cell>
          <cell r="IN41">
            <v>0</v>
          </cell>
          <cell r="IO41">
            <v>0</v>
          </cell>
          <cell r="IP41">
            <v>0</v>
          </cell>
          <cell r="IQ41">
            <v>0</v>
          </cell>
          <cell r="IR41">
            <v>0</v>
          </cell>
          <cell r="IS41">
            <v>0</v>
          </cell>
          <cell r="IU41">
            <v>33</v>
          </cell>
          <cell r="IW41" t="str">
            <v>TRANSFERENCIAS DE CAPITAL</v>
          </cell>
          <cell r="JH41">
            <v>0</v>
          </cell>
          <cell r="JI41">
            <v>0</v>
          </cell>
          <cell r="JJ41">
            <v>0</v>
          </cell>
          <cell r="JK41">
            <v>0</v>
          </cell>
          <cell r="JL41">
            <v>0</v>
          </cell>
          <cell r="JM41">
            <v>0</v>
          </cell>
          <cell r="JN41">
            <v>0</v>
          </cell>
          <cell r="JO41">
            <v>0</v>
          </cell>
          <cell r="JP41">
            <v>0</v>
          </cell>
          <cell r="JR41">
            <v>33</v>
          </cell>
          <cell r="JT41" t="str">
            <v>TRANSFERENCIAS DE CAPITAL</v>
          </cell>
          <cell r="KE41">
            <v>0</v>
          </cell>
          <cell r="KF41">
            <v>0</v>
          </cell>
          <cell r="KG41">
            <v>0</v>
          </cell>
          <cell r="KH41">
            <v>0</v>
          </cell>
          <cell r="KI41">
            <v>0</v>
          </cell>
          <cell r="KJ41">
            <v>0</v>
          </cell>
          <cell r="KK41">
            <v>0</v>
          </cell>
          <cell r="KL41">
            <v>0</v>
          </cell>
          <cell r="KM41">
            <v>0</v>
          </cell>
          <cell r="KO41">
            <v>33</v>
          </cell>
          <cell r="KQ41" t="str">
            <v>TRANSFERENCIAS DE CAPITAL</v>
          </cell>
          <cell r="LB41">
            <v>0</v>
          </cell>
          <cell r="LC41">
            <v>0</v>
          </cell>
          <cell r="LD41">
            <v>0</v>
          </cell>
          <cell r="LE41">
            <v>0</v>
          </cell>
          <cell r="LF41">
            <v>0</v>
          </cell>
          <cell r="LG41">
            <v>0</v>
          </cell>
          <cell r="LH41">
            <v>0</v>
          </cell>
          <cell r="LI41">
            <v>0</v>
          </cell>
          <cell r="LJ41">
            <v>0</v>
          </cell>
          <cell r="LL41">
            <v>33</v>
          </cell>
          <cell r="LN41" t="str">
            <v>TRANSFERENCIAS DE CAPITAL</v>
          </cell>
          <cell r="LY41">
            <v>0</v>
          </cell>
          <cell r="LZ41">
            <v>0</v>
          </cell>
          <cell r="MA41">
            <v>0</v>
          </cell>
          <cell r="MB41">
            <v>0</v>
          </cell>
          <cell r="MC41">
            <v>0</v>
          </cell>
          <cell r="MD41">
            <v>0</v>
          </cell>
          <cell r="ME41">
            <v>0</v>
          </cell>
          <cell r="MF41">
            <v>0</v>
          </cell>
          <cell r="MG41">
            <v>0</v>
          </cell>
          <cell r="MI41">
            <v>33</v>
          </cell>
          <cell r="MK41" t="str">
            <v>TRANSFERENCIAS DE CAPITAL</v>
          </cell>
          <cell r="MV41">
            <v>0</v>
          </cell>
          <cell r="MW41">
            <v>0</v>
          </cell>
          <cell r="MX41">
            <v>0</v>
          </cell>
          <cell r="MY41">
            <v>0</v>
          </cell>
          <cell r="MZ41">
            <v>0</v>
          </cell>
          <cell r="NA41">
            <v>0</v>
          </cell>
          <cell r="NB41">
            <v>0</v>
          </cell>
          <cell r="NC41">
            <v>0</v>
          </cell>
          <cell r="ND41">
            <v>0</v>
          </cell>
          <cell r="NF41">
            <v>33</v>
          </cell>
          <cell r="NH41" t="str">
            <v>TRANSFERENCIAS DE CAPITAL</v>
          </cell>
          <cell r="NS41">
            <v>0</v>
          </cell>
          <cell r="NT41">
            <v>0</v>
          </cell>
          <cell r="NU41">
            <v>0</v>
          </cell>
          <cell r="NV41">
            <v>0</v>
          </cell>
          <cell r="NW41">
            <v>0</v>
          </cell>
          <cell r="NX41">
            <v>0</v>
          </cell>
          <cell r="NY41">
            <v>0</v>
          </cell>
          <cell r="NZ41">
            <v>0</v>
          </cell>
          <cell r="OA41">
            <v>0</v>
          </cell>
        </row>
        <row r="42">
          <cell r="C42" t="str">
            <v>01</v>
          </cell>
          <cell r="D42" t="str">
            <v xml:space="preserve"> Al Sector Privado</v>
          </cell>
          <cell r="W42">
            <v>0</v>
          </cell>
          <cell r="Z42" t="str">
            <v>01</v>
          </cell>
          <cell r="AA42" t="str">
            <v xml:space="preserve"> Al Sector Privado</v>
          </cell>
          <cell r="AT42">
            <v>0</v>
          </cell>
          <cell r="AW42" t="str">
            <v>01</v>
          </cell>
          <cell r="AX42" t="str">
            <v xml:space="preserve"> Al Sector Privado</v>
          </cell>
          <cell r="BQ42">
            <v>0</v>
          </cell>
          <cell r="BT42" t="str">
            <v>01</v>
          </cell>
          <cell r="BU42" t="str">
            <v xml:space="preserve"> Al Sector Privado</v>
          </cell>
          <cell r="CN42">
            <v>0</v>
          </cell>
          <cell r="CQ42" t="str">
            <v>01</v>
          </cell>
          <cell r="CR42" t="str">
            <v xml:space="preserve"> Al Sector Privado</v>
          </cell>
          <cell r="DK42">
            <v>0</v>
          </cell>
          <cell r="DN42" t="str">
            <v>01</v>
          </cell>
          <cell r="DO42" t="str">
            <v xml:space="preserve"> Al Sector Privado</v>
          </cell>
          <cell r="EH42">
            <v>0</v>
          </cell>
          <cell r="EK42" t="str">
            <v>01</v>
          </cell>
          <cell r="EL42" t="str">
            <v xml:space="preserve"> Al Sector Privado</v>
          </cell>
          <cell r="FE42">
            <v>0</v>
          </cell>
          <cell r="FH42" t="str">
            <v>01</v>
          </cell>
          <cell r="FI42" t="str">
            <v xml:space="preserve"> Al Sector Privado</v>
          </cell>
          <cell r="GB42">
            <v>0</v>
          </cell>
          <cell r="GE42" t="str">
            <v>01</v>
          </cell>
          <cell r="GF42" t="str">
            <v xml:space="preserve"> Al Sector Privado</v>
          </cell>
          <cell r="GY42">
            <v>0</v>
          </cell>
          <cell r="HB42" t="str">
            <v>01</v>
          </cell>
          <cell r="HC42" t="str">
            <v xml:space="preserve"> Al Sector Privado</v>
          </cell>
          <cell r="HV42">
            <v>0</v>
          </cell>
          <cell r="HY42" t="str">
            <v>01</v>
          </cell>
          <cell r="HZ42" t="str">
            <v xml:space="preserve"> Al Sector Privado</v>
          </cell>
          <cell r="IS42">
            <v>0</v>
          </cell>
          <cell r="IV42" t="str">
            <v>01</v>
          </cell>
          <cell r="IW42" t="str">
            <v xml:space="preserve"> Al Sector Privado</v>
          </cell>
          <cell r="JP42">
            <v>0</v>
          </cell>
          <cell r="JS42" t="str">
            <v>01</v>
          </cell>
          <cell r="JT42" t="str">
            <v xml:space="preserve"> Al Sector Privado</v>
          </cell>
          <cell r="KM42">
            <v>0</v>
          </cell>
          <cell r="KP42" t="str">
            <v>01</v>
          </cell>
          <cell r="KQ42" t="str">
            <v xml:space="preserve"> Al Sector Privado</v>
          </cell>
          <cell r="LJ42">
            <v>0</v>
          </cell>
          <cell r="LM42" t="str">
            <v>01</v>
          </cell>
          <cell r="LN42" t="str">
            <v xml:space="preserve"> Al Sector Privado</v>
          </cell>
          <cell r="MG42">
            <v>0</v>
          </cell>
          <cell r="MJ42" t="str">
            <v>01</v>
          </cell>
          <cell r="MK42" t="str">
            <v xml:space="preserve"> Al Sector Privado</v>
          </cell>
          <cell r="ND42">
            <v>0</v>
          </cell>
          <cell r="NG42" t="str">
            <v>01</v>
          </cell>
          <cell r="NH42" t="str">
            <v xml:space="preserve"> Al Sector Privado</v>
          </cell>
          <cell r="OA42">
            <v>0</v>
          </cell>
        </row>
        <row r="43">
          <cell r="C43" t="str">
            <v>01</v>
          </cell>
          <cell r="W43">
            <v>0</v>
          </cell>
          <cell r="Z43" t="str">
            <v>01</v>
          </cell>
          <cell r="AT43">
            <v>0</v>
          </cell>
          <cell r="AW43" t="str">
            <v>01</v>
          </cell>
          <cell r="BQ43">
            <v>0</v>
          </cell>
          <cell r="BT43" t="str">
            <v>01</v>
          </cell>
          <cell r="CN43">
            <v>0</v>
          </cell>
          <cell r="CQ43" t="str">
            <v>01</v>
          </cell>
          <cell r="DK43">
            <v>0</v>
          </cell>
          <cell r="DN43" t="str">
            <v>01</v>
          </cell>
          <cell r="EH43">
            <v>0</v>
          </cell>
          <cell r="EK43" t="str">
            <v>01</v>
          </cell>
          <cell r="FE43">
            <v>0</v>
          </cell>
          <cell r="FH43" t="str">
            <v>01</v>
          </cell>
          <cell r="GB43">
            <v>0</v>
          </cell>
          <cell r="GE43" t="str">
            <v>01</v>
          </cell>
          <cell r="GY43">
            <v>0</v>
          </cell>
          <cell r="HB43" t="str">
            <v>01</v>
          </cell>
          <cell r="HV43">
            <v>0</v>
          </cell>
          <cell r="HY43" t="str">
            <v>01</v>
          </cell>
          <cell r="IS43">
            <v>0</v>
          </cell>
          <cell r="IV43" t="str">
            <v>01</v>
          </cell>
          <cell r="JP43">
            <v>0</v>
          </cell>
          <cell r="JS43" t="str">
            <v>01</v>
          </cell>
          <cell r="KM43">
            <v>0</v>
          </cell>
          <cell r="KP43" t="str">
            <v>01</v>
          </cell>
          <cell r="LJ43">
            <v>0</v>
          </cell>
          <cell r="LM43" t="str">
            <v>01</v>
          </cell>
          <cell r="MG43">
            <v>0</v>
          </cell>
          <cell r="MJ43" t="str">
            <v>01</v>
          </cell>
          <cell r="ND43">
            <v>0</v>
          </cell>
          <cell r="NG43" t="str">
            <v>01</v>
          </cell>
          <cell r="OA43">
            <v>0</v>
          </cell>
        </row>
        <row r="44">
          <cell r="C44" t="str">
            <v>01</v>
          </cell>
          <cell r="W44">
            <v>0</v>
          </cell>
          <cell r="Z44" t="str">
            <v>01</v>
          </cell>
          <cell r="AT44">
            <v>0</v>
          </cell>
          <cell r="AW44" t="str">
            <v>01</v>
          </cell>
          <cell r="BQ44">
            <v>0</v>
          </cell>
          <cell r="BT44" t="str">
            <v>01</v>
          </cell>
          <cell r="CN44">
            <v>0</v>
          </cell>
          <cell r="CQ44" t="str">
            <v>01</v>
          </cell>
          <cell r="DK44">
            <v>0</v>
          </cell>
          <cell r="DN44" t="str">
            <v>01</v>
          </cell>
          <cell r="EH44">
            <v>0</v>
          </cell>
          <cell r="EK44" t="str">
            <v>01</v>
          </cell>
          <cell r="FE44">
            <v>0</v>
          </cell>
          <cell r="FH44" t="str">
            <v>01</v>
          </cell>
          <cell r="GB44">
            <v>0</v>
          </cell>
          <cell r="GE44" t="str">
            <v>01</v>
          </cell>
          <cell r="GY44">
            <v>0</v>
          </cell>
          <cell r="HB44" t="str">
            <v>01</v>
          </cell>
          <cell r="HV44">
            <v>0</v>
          </cell>
          <cell r="HY44" t="str">
            <v>01</v>
          </cell>
          <cell r="IS44">
            <v>0</v>
          </cell>
          <cell r="IV44" t="str">
            <v>01</v>
          </cell>
          <cell r="JP44">
            <v>0</v>
          </cell>
          <cell r="JS44" t="str">
            <v>01</v>
          </cell>
          <cell r="KM44">
            <v>0</v>
          </cell>
          <cell r="KP44" t="str">
            <v>01</v>
          </cell>
          <cell r="LJ44">
            <v>0</v>
          </cell>
          <cell r="LM44" t="str">
            <v>01</v>
          </cell>
          <cell r="MG44">
            <v>0</v>
          </cell>
          <cell r="MJ44" t="str">
            <v>01</v>
          </cell>
          <cell r="ND44">
            <v>0</v>
          </cell>
          <cell r="NG44" t="str">
            <v>01</v>
          </cell>
          <cell r="OA44">
            <v>0</v>
          </cell>
        </row>
        <row r="45">
          <cell r="C45" t="str">
            <v>01</v>
          </cell>
          <cell r="W45">
            <v>0</v>
          </cell>
          <cell r="Z45" t="str">
            <v>01</v>
          </cell>
          <cell r="AT45">
            <v>0</v>
          </cell>
          <cell r="AW45" t="str">
            <v>01</v>
          </cell>
          <cell r="BQ45">
            <v>0</v>
          </cell>
          <cell r="BT45" t="str">
            <v>01</v>
          </cell>
          <cell r="CN45">
            <v>0</v>
          </cell>
          <cell r="CQ45" t="str">
            <v>01</v>
          </cell>
          <cell r="DK45">
            <v>0</v>
          </cell>
          <cell r="DN45" t="str">
            <v>01</v>
          </cell>
          <cell r="EH45">
            <v>0</v>
          </cell>
          <cell r="EK45" t="str">
            <v>01</v>
          </cell>
          <cell r="FE45">
            <v>0</v>
          </cell>
          <cell r="FH45" t="str">
            <v>01</v>
          </cell>
          <cell r="GB45">
            <v>0</v>
          </cell>
          <cell r="GE45" t="str">
            <v>01</v>
          </cell>
          <cell r="GY45">
            <v>0</v>
          </cell>
          <cell r="HB45" t="str">
            <v>01</v>
          </cell>
          <cell r="HV45">
            <v>0</v>
          </cell>
          <cell r="HY45" t="str">
            <v>01</v>
          </cell>
          <cell r="IS45">
            <v>0</v>
          </cell>
          <cell r="IV45" t="str">
            <v>01</v>
          </cell>
          <cell r="JP45">
            <v>0</v>
          </cell>
          <cell r="JS45" t="str">
            <v>01</v>
          </cell>
          <cell r="KM45">
            <v>0</v>
          </cell>
          <cell r="KP45" t="str">
            <v>01</v>
          </cell>
          <cell r="LJ45">
            <v>0</v>
          </cell>
          <cell r="LM45" t="str">
            <v>01</v>
          </cell>
          <cell r="MG45">
            <v>0</v>
          </cell>
          <cell r="MJ45" t="str">
            <v>01</v>
          </cell>
          <cell r="ND45">
            <v>0</v>
          </cell>
          <cell r="NG45" t="str">
            <v>01</v>
          </cell>
          <cell r="OA45">
            <v>0</v>
          </cell>
        </row>
        <row r="46">
          <cell r="C46" t="str">
            <v>01</v>
          </cell>
          <cell r="W46">
            <v>0</v>
          </cell>
          <cell r="Z46" t="str">
            <v>01</v>
          </cell>
          <cell r="AT46">
            <v>0</v>
          </cell>
          <cell r="AW46" t="str">
            <v>01</v>
          </cell>
          <cell r="BQ46">
            <v>0</v>
          </cell>
          <cell r="BT46" t="str">
            <v>01</v>
          </cell>
          <cell r="CN46">
            <v>0</v>
          </cell>
          <cell r="CQ46" t="str">
            <v>01</v>
          </cell>
          <cell r="DK46">
            <v>0</v>
          </cell>
          <cell r="DN46" t="str">
            <v>01</v>
          </cell>
          <cell r="EH46">
            <v>0</v>
          </cell>
          <cell r="EK46" t="str">
            <v>01</v>
          </cell>
          <cell r="FE46">
            <v>0</v>
          </cell>
          <cell r="FH46" t="str">
            <v>01</v>
          </cell>
          <cell r="GB46">
            <v>0</v>
          </cell>
          <cell r="GE46" t="str">
            <v>01</v>
          </cell>
          <cell r="GY46">
            <v>0</v>
          </cell>
          <cell r="HB46" t="str">
            <v>01</v>
          </cell>
          <cell r="HV46">
            <v>0</v>
          </cell>
          <cell r="HY46" t="str">
            <v>01</v>
          </cell>
          <cell r="IS46">
            <v>0</v>
          </cell>
          <cell r="IV46" t="str">
            <v>01</v>
          </cell>
          <cell r="JP46">
            <v>0</v>
          </cell>
          <cell r="JS46" t="str">
            <v>01</v>
          </cell>
          <cell r="KM46">
            <v>0</v>
          </cell>
          <cell r="KP46" t="str">
            <v>01</v>
          </cell>
          <cell r="LJ46">
            <v>0</v>
          </cell>
          <cell r="LM46" t="str">
            <v>01</v>
          </cell>
          <cell r="MG46">
            <v>0</v>
          </cell>
          <cell r="MJ46" t="str">
            <v>01</v>
          </cell>
          <cell r="ND46">
            <v>0</v>
          </cell>
          <cell r="NG46" t="str">
            <v>01</v>
          </cell>
          <cell r="OA46">
            <v>0</v>
          </cell>
        </row>
        <row r="47">
          <cell r="C47" t="str">
            <v>02</v>
          </cell>
          <cell r="D47" t="str">
            <v>Al Gobierno Central</v>
          </cell>
          <cell r="W47">
            <v>0</v>
          </cell>
          <cell r="Z47" t="str">
            <v>02</v>
          </cell>
          <cell r="AA47" t="str">
            <v>Al Gobierno Central</v>
          </cell>
          <cell r="AT47">
            <v>0</v>
          </cell>
          <cell r="AW47" t="str">
            <v>02</v>
          </cell>
          <cell r="AX47" t="str">
            <v>Al Gobierno Central</v>
          </cell>
          <cell r="BQ47">
            <v>0</v>
          </cell>
          <cell r="BT47" t="str">
            <v>02</v>
          </cell>
          <cell r="BU47" t="str">
            <v>Al Gobierno Central</v>
          </cell>
          <cell r="CN47">
            <v>0</v>
          </cell>
          <cell r="CQ47" t="str">
            <v>02</v>
          </cell>
          <cell r="CR47" t="str">
            <v>Al Gobierno Central</v>
          </cell>
          <cell r="DK47">
            <v>0</v>
          </cell>
          <cell r="DN47" t="str">
            <v>02</v>
          </cell>
          <cell r="DO47" t="str">
            <v>Al Gobierno Central</v>
          </cell>
          <cell r="EH47">
            <v>0</v>
          </cell>
          <cell r="EK47" t="str">
            <v>02</v>
          </cell>
          <cell r="EL47" t="str">
            <v>Al Gobierno Central</v>
          </cell>
          <cell r="FE47">
            <v>0</v>
          </cell>
          <cell r="FH47" t="str">
            <v>02</v>
          </cell>
          <cell r="FI47" t="str">
            <v>Al Gobierno Central</v>
          </cell>
          <cell r="GB47">
            <v>0</v>
          </cell>
          <cell r="GE47" t="str">
            <v>02</v>
          </cell>
          <cell r="GF47" t="str">
            <v>Al Gobierno Central</v>
          </cell>
          <cell r="GY47">
            <v>0</v>
          </cell>
          <cell r="HB47" t="str">
            <v>02</v>
          </cell>
          <cell r="HC47" t="str">
            <v>Al Gobierno Central</v>
          </cell>
          <cell r="HV47">
            <v>0</v>
          </cell>
          <cell r="HY47" t="str">
            <v>02</v>
          </cell>
          <cell r="HZ47" t="str">
            <v>Al Gobierno Central</v>
          </cell>
          <cell r="IS47">
            <v>0</v>
          </cell>
          <cell r="IV47" t="str">
            <v>02</v>
          </cell>
          <cell r="IW47" t="str">
            <v>Al Gobierno Central</v>
          </cell>
          <cell r="JP47">
            <v>0</v>
          </cell>
          <cell r="JS47" t="str">
            <v>02</v>
          </cell>
          <cell r="JT47" t="str">
            <v>Al Gobierno Central</v>
          </cell>
          <cell r="KM47">
            <v>0</v>
          </cell>
          <cell r="KP47" t="str">
            <v>02</v>
          </cell>
          <cell r="KQ47" t="str">
            <v>Al Gobierno Central</v>
          </cell>
          <cell r="LJ47">
            <v>0</v>
          </cell>
          <cell r="LM47" t="str">
            <v>02</v>
          </cell>
          <cell r="LN47" t="str">
            <v>Al Gobierno Central</v>
          </cell>
          <cell r="MG47">
            <v>0</v>
          </cell>
          <cell r="MJ47" t="str">
            <v>02</v>
          </cell>
          <cell r="MK47" t="str">
            <v>Al Gobierno Central</v>
          </cell>
          <cell r="ND47">
            <v>0</v>
          </cell>
          <cell r="NG47" t="str">
            <v>02</v>
          </cell>
          <cell r="NH47" t="str">
            <v>Al Gobierno Central</v>
          </cell>
          <cell r="OA47">
            <v>0</v>
          </cell>
        </row>
        <row r="48">
          <cell r="C48" t="str">
            <v>03</v>
          </cell>
          <cell r="D48" t="str">
            <v>A Otras Entidades Públicas</v>
          </cell>
          <cell r="W48">
            <v>0</v>
          </cell>
          <cell r="Z48" t="str">
            <v>03</v>
          </cell>
          <cell r="AA48" t="str">
            <v>A Otras Entidades Públicas</v>
          </cell>
          <cell r="AT48">
            <v>0</v>
          </cell>
          <cell r="AW48" t="str">
            <v>03</v>
          </cell>
          <cell r="AX48" t="str">
            <v>A Otras Entidades Públicas</v>
          </cell>
          <cell r="BQ48">
            <v>0</v>
          </cell>
          <cell r="BT48" t="str">
            <v>03</v>
          </cell>
          <cell r="BU48" t="str">
            <v>A Otras Entidades Públicas</v>
          </cell>
          <cell r="CN48">
            <v>0</v>
          </cell>
          <cell r="CQ48" t="str">
            <v>03</v>
          </cell>
          <cell r="CR48" t="str">
            <v>A Otras Entidades Públicas</v>
          </cell>
          <cell r="DK48">
            <v>0</v>
          </cell>
          <cell r="DN48" t="str">
            <v>03</v>
          </cell>
          <cell r="DO48" t="str">
            <v>A Otras Entidades Públicas</v>
          </cell>
          <cell r="EH48">
            <v>0</v>
          </cell>
          <cell r="EK48" t="str">
            <v>03</v>
          </cell>
          <cell r="EL48" t="str">
            <v>A Otras Entidades Públicas</v>
          </cell>
          <cell r="FE48">
            <v>0</v>
          </cell>
          <cell r="FH48" t="str">
            <v>03</v>
          </cell>
          <cell r="FI48" t="str">
            <v>A Otras Entidades Públicas</v>
          </cell>
          <cell r="GB48">
            <v>0</v>
          </cell>
          <cell r="GE48" t="str">
            <v>03</v>
          </cell>
          <cell r="GF48" t="str">
            <v>A Otras Entidades Públicas</v>
          </cell>
          <cell r="GY48">
            <v>0</v>
          </cell>
          <cell r="HB48" t="str">
            <v>03</v>
          </cell>
          <cell r="HC48" t="str">
            <v>A Otras Entidades Públicas</v>
          </cell>
          <cell r="HV48">
            <v>0</v>
          </cell>
          <cell r="HY48" t="str">
            <v>03</v>
          </cell>
          <cell r="HZ48" t="str">
            <v>A Otras Entidades Públicas</v>
          </cell>
          <cell r="IS48">
            <v>0</v>
          </cell>
          <cell r="IV48" t="str">
            <v>03</v>
          </cell>
          <cell r="IW48" t="str">
            <v>A Otras Entidades Públicas</v>
          </cell>
          <cell r="JP48">
            <v>0</v>
          </cell>
          <cell r="JS48" t="str">
            <v>03</v>
          </cell>
          <cell r="JT48" t="str">
            <v>A Otras Entidades Públicas</v>
          </cell>
          <cell r="KM48">
            <v>0</v>
          </cell>
          <cell r="KP48" t="str">
            <v>03</v>
          </cell>
          <cell r="KQ48" t="str">
            <v>A Otras Entidades Públicas</v>
          </cell>
          <cell r="LJ48">
            <v>0</v>
          </cell>
          <cell r="LM48" t="str">
            <v>03</v>
          </cell>
          <cell r="LN48" t="str">
            <v>A Otras Entidades Públicas</v>
          </cell>
          <cell r="MG48">
            <v>0</v>
          </cell>
          <cell r="MJ48" t="str">
            <v>03</v>
          </cell>
          <cell r="MK48" t="str">
            <v>A Otras Entidades Públicas</v>
          </cell>
          <cell r="ND48">
            <v>0</v>
          </cell>
          <cell r="NG48" t="str">
            <v>03</v>
          </cell>
          <cell r="NH48" t="str">
            <v>A Otras Entidades Públicas</v>
          </cell>
          <cell r="OA48">
            <v>0</v>
          </cell>
        </row>
        <row r="49">
          <cell r="C49" t="str">
            <v xml:space="preserve">04 </v>
          </cell>
          <cell r="D49" t="str">
            <v>A Empresas Públicas no financieras</v>
          </cell>
          <cell r="W49">
            <v>0</v>
          </cell>
          <cell r="Z49" t="str">
            <v xml:space="preserve">04 </v>
          </cell>
          <cell r="AA49" t="str">
            <v>A Empresas Públicas no financieras</v>
          </cell>
          <cell r="AT49">
            <v>0</v>
          </cell>
          <cell r="AW49" t="str">
            <v xml:space="preserve">04 </v>
          </cell>
          <cell r="AX49" t="str">
            <v>A Empresas Públicas no financieras</v>
          </cell>
          <cell r="BQ49">
            <v>0</v>
          </cell>
          <cell r="BT49" t="str">
            <v xml:space="preserve">04 </v>
          </cell>
          <cell r="BU49" t="str">
            <v>A Empresas Públicas no financieras</v>
          </cell>
          <cell r="CN49">
            <v>0</v>
          </cell>
          <cell r="CQ49" t="str">
            <v xml:space="preserve">04 </v>
          </cell>
          <cell r="CR49" t="str">
            <v>A Empresas Públicas no financieras</v>
          </cell>
          <cell r="DK49">
            <v>0</v>
          </cell>
          <cell r="DN49" t="str">
            <v xml:space="preserve">04 </v>
          </cell>
          <cell r="DO49" t="str">
            <v>A Empresas Públicas no financieras</v>
          </cell>
          <cell r="EH49">
            <v>0</v>
          </cell>
          <cell r="EK49" t="str">
            <v xml:space="preserve">04 </v>
          </cell>
          <cell r="EL49" t="str">
            <v>A Empresas Públicas no financieras</v>
          </cell>
          <cell r="FE49">
            <v>0</v>
          </cell>
          <cell r="FH49" t="str">
            <v xml:space="preserve">04 </v>
          </cell>
          <cell r="FI49" t="str">
            <v>A Empresas Públicas no financieras</v>
          </cell>
          <cell r="GB49">
            <v>0</v>
          </cell>
          <cell r="GE49" t="str">
            <v xml:space="preserve">04 </v>
          </cell>
          <cell r="GF49" t="str">
            <v>A Empresas Públicas no financieras</v>
          </cell>
          <cell r="GY49">
            <v>0</v>
          </cell>
          <cell r="HB49" t="str">
            <v xml:space="preserve">04 </v>
          </cell>
          <cell r="HC49" t="str">
            <v>A Empresas Públicas no financieras</v>
          </cell>
          <cell r="HV49">
            <v>0</v>
          </cell>
          <cell r="HY49" t="str">
            <v xml:space="preserve">04 </v>
          </cell>
          <cell r="HZ49" t="str">
            <v>A Empresas Públicas no financieras</v>
          </cell>
          <cell r="IS49">
            <v>0</v>
          </cell>
          <cell r="IV49" t="str">
            <v xml:space="preserve">04 </v>
          </cell>
          <cell r="IW49" t="str">
            <v>A Empresas Públicas no financieras</v>
          </cell>
          <cell r="JP49">
            <v>0</v>
          </cell>
          <cell r="JS49" t="str">
            <v xml:space="preserve">04 </v>
          </cell>
          <cell r="JT49" t="str">
            <v>A Empresas Públicas no financieras</v>
          </cell>
          <cell r="KM49">
            <v>0</v>
          </cell>
          <cell r="KP49" t="str">
            <v xml:space="preserve">04 </v>
          </cell>
          <cell r="KQ49" t="str">
            <v>A Empresas Públicas no financieras</v>
          </cell>
          <cell r="LJ49">
            <v>0</v>
          </cell>
          <cell r="LM49" t="str">
            <v xml:space="preserve">04 </v>
          </cell>
          <cell r="LN49" t="str">
            <v>A Empresas Públicas no financieras</v>
          </cell>
          <cell r="MG49">
            <v>0</v>
          </cell>
          <cell r="MJ49" t="str">
            <v xml:space="preserve">04 </v>
          </cell>
          <cell r="MK49" t="str">
            <v>A Empresas Públicas no financieras</v>
          </cell>
          <cell r="ND49">
            <v>0</v>
          </cell>
          <cell r="NG49" t="str">
            <v xml:space="preserve">04 </v>
          </cell>
          <cell r="NH49" t="str">
            <v>A Empresas Públicas no financieras</v>
          </cell>
          <cell r="OA49">
            <v>0</v>
          </cell>
        </row>
        <row r="50">
          <cell r="C50" t="str">
            <v>05</v>
          </cell>
          <cell r="D50" t="str">
            <v>A Empresas Públicas  financieras</v>
          </cell>
          <cell r="W50">
            <v>0</v>
          </cell>
          <cell r="Z50" t="str">
            <v>05</v>
          </cell>
          <cell r="AA50" t="str">
            <v>A Empresas Públicas  financieras</v>
          </cell>
          <cell r="AT50">
            <v>0</v>
          </cell>
          <cell r="AW50" t="str">
            <v>05</v>
          </cell>
          <cell r="AX50" t="str">
            <v>A Empresas Públicas  financieras</v>
          </cell>
          <cell r="BQ50">
            <v>0</v>
          </cell>
          <cell r="BT50" t="str">
            <v>05</v>
          </cell>
          <cell r="BU50" t="str">
            <v>A Empresas Públicas  financieras</v>
          </cell>
          <cell r="CN50">
            <v>0</v>
          </cell>
          <cell r="CQ50" t="str">
            <v>05</v>
          </cell>
          <cell r="CR50" t="str">
            <v>A Empresas Públicas  financieras</v>
          </cell>
          <cell r="DK50">
            <v>0</v>
          </cell>
          <cell r="DN50" t="str">
            <v>05</v>
          </cell>
          <cell r="DO50" t="str">
            <v>A Empresas Públicas  financieras</v>
          </cell>
          <cell r="EH50">
            <v>0</v>
          </cell>
          <cell r="EK50" t="str">
            <v>05</v>
          </cell>
          <cell r="EL50" t="str">
            <v>A Empresas Públicas  financieras</v>
          </cell>
          <cell r="FE50">
            <v>0</v>
          </cell>
          <cell r="FH50" t="str">
            <v>05</v>
          </cell>
          <cell r="FI50" t="str">
            <v>A Empresas Públicas  financieras</v>
          </cell>
          <cell r="GB50">
            <v>0</v>
          </cell>
          <cell r="GE50" t="str">
            <v>05</v>
          </cell>
          <cell r="GF50" t="str">
            <v>A Empresas Públicas  financieras</v>
          </cell>
          <cell r="GY50">
            <v>0</v>
          </cell>
          <cell r="HB50" t="str">
            <v>05</v>
          </cell>
          <cell r="HC50" t="str">
            <v>A Empresas Públicas  financieras</v>
          </cell>
          <cell r="HV50">
            <v>0</v>
          </cell>
          <cell r="HY50" t="str">
            <v>05</v>
          </cell>
          <cell r="HZ50" t="str">
            <v>A Empresas Públicas  financieras</v>
          </cell>
          <cell r="IS50">
            <v>0</v>
          </cell>
          <cell r="IV50" t="str">
            <v>05</v>
          </cell>
          <cell r="IW50" t="str">
            <v>A Empresas Públicas  financieras</v>
          </cell>
          <cell r="JP50">
            <v>0</v>
          </cell>
          <cell r="JS50" t="str">
            <v>05</v>
          </cell>
          <cell r="JT50" t="str">
            <v>A Empresas Públicas  financieras</v>
          </cell>
          <cell r="KM50">
            <v>0</v>
          </cell>
          <cell r="KP50" t="str">
            <v>05</v>
          </cell>
          <cell r="KQ50" t="str">
            <v>A Empresas Públicas  financieras</v>
          </cell>
          <cell r="LJ50">
            <v>0</v>
          </cell>
          <cell r="LM50" t="str">
            <v>05</v>
          </cell>
          <cell r="LN50" t="str">
            <v>A Empresas Públicas  financieras</v>
          </cell>
          <cell r="MG50">
            <v>0</v>
          </cell>
          <cell r="MJ50" t="str">
            <v>05</v>
          </cell>
          <cell r="MK50" t="str">
            <v>A Empresas Públicas  financieras</v>
          </cell>
          <cell r="ND50">
            <v>0</v>
          </cell>
          <cell r="NG50" t="str">
            <v>05</v>
          </cell>
          <cell r="NH50" t="str">
            <v>A Empresas Públicas  financieras</v>
          </cell>
          <cell r="OA50">
            <v>0</v>
          </cell>
        </row>
        <row r="51">
          <cell r="C51" t="str">
            <v>06</v>
          </cell>
          <cell r="D51" t="str">
            <v>A gobiernos extranjeros</v>
          </cell>
          <cell r="W51">
            <v>0</v>
          </cell>
          <cell r="Z51" t="str">
            <v>06</v>
          </cell>
          <cell r="AA51" t="str">
            <v>A gobiernos extranjeros</v>
          </cell>
          <cell r="AT51">
            <v>0</v>
          </cell>
          <cell r="AW51" t="str">
            <v>06</v>
          </cell>
          <cell r="AX51" t="str">
            <v>A gobiernos extranjeros</v>
          </cell>
          <cell r="BQ51">
            <v>0</v>
          </cell>
          <cell r="BT51" t="str">
            <v>06</v>
          </cell>
          <cell r="BU51" t="str">
            <v>A gobiernos extranjeros</v>
          </cell>
          <cell r="CN51">
            <v>0</v>
          </cell>
          <cell r="CQ51" t="str">
            <v>06</v>
          </cell>
          <cell r="CR51" t="str">
            <v>A gobiernos extranjeros</v>
          </cell>
          <cell r="DK51">
            <v>0</v>
          </cell>
          <cell r="DN51" t="str">
            <v>06</v>
          </cell>
          <cell r="DO51" t="str">
            <v>A gobiernos extranjeros</v>
          </cell>
          <cell r="EH51">
            <v>0</v>
          </cell>
          <cell r="EK51" t="str">
            <v>06</v>
          </cell>
          <cell r="EL51" t="str">
            <v>A gobiernos extranjeros</v>
          </cell>
          <cell r="FE51">
            <v>0</v>
          </cell>
          <cell r="FH51" t="str">
            <v>06</v>
          </cell>
          <cell r="FI51" t="str">
            <v>A gobiernos extranjeros</v>
          </cell>
          <cell r="GB51">
            <v>0</v>
          </cell>
          <cell r="GE51" t="str">
            <v>06</v>
          </cell>
          <cell r="GF51" t="str">
            <v>A gobiernos extranjeros</v>
          </cell>
          <cell r="GY51">
            <v>0</v>
          </cell>
          <cell r="HB51" t="str">
            <v>06</v>
          </cell>
          <cell r="HC51" t="str">
            <v>A gobiernos extranjeros</v>
          </cell>
          <cell r="HV51">
            <v>0</v>
          </cell>
          <cell r="HY51" t="str">
            <v>06</v>
          </cell>
          <cell r="HZ51" t="str">
            <v>A gobiernos extranjeros</v>
          </cell>
          <cell r="IS51">
            <v>0</v>
          </cell>
          <cell r="IV51" t="str">
            <v>06</v>
          </cell>
          <cell r="IW51" t="str">
            <v>A gobiernos extranjeros</v>
          </cell>
          <cell r="JP51">
            <v>0</v>
          </cell>
          <cell r="JS51" t="str">
            <v>06</v>
          </cell>
          <cell r="JT51" t="str">
            <v>A gobiernos extranjeros</v>
          </cell>
          <cell r="KM51">
            <v>0</v>
          </cell>
          <cell r="KP51" t="str">
            <v>06</v>
          </cell>
          <cell r="KQ51" t="str">
            <v>A gobiernos extranjeros</v>
          </cell>
          <cell r="LJ51">
            <v>0</v>
          </cell>
          <cell r="LM51" t="str">
            <v>06</v>
          </cell>
          <cell r="LN51" t="str">
            <v>A gobiernos extranjeros</v>
          </cell>
          <cell r="MG51">
            <v>0</v>
          </cell>
          <cell r="MJ51" t="str">
            <v>06</v>
          </cell>
          <cell r="MK51" t="str">
            <v>A gobiernos extranjeros</v>
          </cell>
          <cell r="ND51">
            <v>0</v>
          </cell>
          <cell r="NG51" t="str">
            <v>06</v>
          </cell>
          <cell r="NH51" t="str">
            <v>A gobiernos extranjeros</v>
          </cell>
          <cell r="OA51">
            <v>0</v>
          </cell>
        </row>
        <row r="52">
          <cell r="C52" t="str">
            <v>07</v>
          </cell>
          <cell r="D52" t="str">
            <v>A Org. Internacionales</v>
          </cell>
          <cell r="W52">
            <v>0</v>
          </cell>
          <cell r="Z52" t="str">
            <v>07</v>
          </cell>
          <cell r="AA52" t="str">
            <v>A Org. Internacionales</v>
          </cell>
          <cell r="AT52">
            <v>0</v>
          </cell>
          <cell r="AW52" t="str">
            <v>07</v>
          </cell>
          <cell r="AX52" t="str">
            <v>A Org. Internacionales</v>
          </cell>
          <cell r="BQ52">
            <v>0</v>
          </cell>
          <cell r="BT52" t="str">
            <v>07</v>
          </cell>
          <cell r="BU52" t="str">
            <v>A Org. Internacionales</v>
          </cell>
          <cell r="CN52">
            <v>0</v>
          </cell>
          <cell r="CQ52" t="str">
            <v>07</v>
          </cell>
          <cell r="CR52" t="str">
            <v>A Org. Internacionales</v>
          </cell>
          <cell r="DK52">
            <v>0</v>
          </cell>
          <cell r="DN52" t="str">
            <v>07</v>
          </cell>
          <cell r="DO52" t="str">
            <v>A Org. Internacionales</v>
          </cell>
          <cell r="EH52">
            <v>0</v>
          </cell>
          <cell r="EK52" t="str">
            <v>07</v>
          </cell>
          <cell r="EL52" t="str">
            <v>A Org. Internacionales</v>
          </cell>
          <cell r="FE52">
            <v>0</v>
          </cell>
          <cell r="FH52" t="str">
            <v>07</v>
          </cell>
          <cell r="FI52" t="str">
            <v>A Org. Internacionales</v>
          </cell>
          <cell r="GB52">
            <v>0</v>
          </cell>
          <cell r="GE52" t="str">
            <v>07</v>
          </cell>
          <cell r="GF52" t="str">
            <v>A Org. Internacionales</v>
          </cell>
          <cell r="GY52">
            <v>0</v>
          </cell>
          <cell r="HB52" t="str">
            <v>07</v>
          </cell>
          <cell r="HC52" t="str">
            <v>A Org. Internacionales</v>
          </cell>
          <cell r="HV52">
            <v>0</v>
          </cell>
          <cell r="HY52" t="str">
            <v>07</v>
          </cell>
          <cell r="HZ52" t="str">
            <v>A Org. Internacionales</v>
          </cell>
          <cell r="IS52">
            <v>0</v>
          </cell>
          <cell r="IV52" t="str">
            <v>07</v>
          </cell>
          <cell r="IW52" t="str">
            <v>A Org. Internacionales</v>
          </cell>
          <cell r="JP52">
            <v>0</v>
          </cell>
          <cell r="JS52" t="str">
            <v>07</v>
          </cell>
          <cell r="JT52" t="str">
            <v>A Org. Internacionales</v>
          </cell>
          <cell r="KM52">
            <v>0</v>
          </cell>
          <cell r="KP52" t="str">
            <v>07</v>
          </cell>
          <cell r="KQ52" t="str">
            <v>A Org. Internacionales</v>
          </cell>
          <cell r="LJ52">
            <v>0</v>
          </cell>
          <cell r="LM52" t="str">
            <v>07</v>
          </cell>
          <cell r="LN52" t="str">
            <v>A Org. Internacionales</v>
          </cell>
          <cell r="MG52">
            <v>0</v>
          </cell>
          <cell r="MJ52" t="str">
            <v>07</v>
          </cell>
          <cell r="MK52" t="str">
            <v>A Org. Internacionales</v>
          </cell>
          <cell r="ND52">
            <v>0</v>
          </cell>
          <cell r="NG52" t="str">
            <v>07</v>
          </cell>
          <cell r="NH52" t="str">
            <v>A Org. Internacionales</v>
          </cell>
          <cell r="OA52">
            <v>0</v>
          </cell>
        </row>
        <row r="53">
          <cell r="B53">
            <v>34</v>
          </cell>
          <cell r="D53" t="str">
            <v>SERVICIO DE LA DEUDA</v>
          </cell>
          <cell r="W53">
            <v>0</v>
          </cell>
          <cell r="Y53">
            <v>34</v>
          </cell>
          <cell r="AA53" t="str">
            <v>SERVICIO DE LA DEUDA</v>
          </cell>
          <cell r="AT53">
            <v>0</v>
          </cell>
          <cell r="AV53">
            <v>34</v>
          </cell>
          <cell r="AX53" t="str">
            <v>SERVICIO DE LA DEUDA</v>
          </cell>
          <cell r="BQ53">
            <v>0</v>
          </cell>
          <cell r="BS53">
            <v>34</v>
          </cell>
          <cell r="BU53" t="str">
            <v>SERVICIO DE LA DEUDA</v>
          </cell>
          <cell r="CN53">
            <v>0</v>
          </cell>
          <cell r="CP53">
            <v>34</v>
          </cell>
          <cell r="CR53" t="str">
            <v>SERVICIO DE LA DEUDA</v>
          </cell>
          <cell r="DK53">
            <v>0</v>
          </cell>
          <cell r="DM53">
            <v>34</v>
          </cell>
          <cell r="DO53" t="str">
            <v>SERVICIO DE LA DEUDA</v>
          </cell>
          <cell r="EH53">
            <v>0</v>
          </cell>
          <cell r="EJ53">
            <v>34</v>
          </cell>
          <cell r="EL53" t="str">
            <v>SERVICIO DE LA DEUDA</v>
          </cell>
          <cell r="FE53">
            <v>0</v>
          </cell>
          <cell r="FG53">
            <v>34</v>
          </cell>
          <cell r="FI53" t="str">
            <v>SERVICIO DE LA DEUDA</v>
          </cell>
          <cell r="GB53">
            <v>0</v>
          </cell>
          <cell r="GD53">
            <v>34</v>
          </cell>
          <cell r="GF53" t="str">
            <v>SERVICIO DE LA DEUDA</v>
          </cell>
          <cell r="GY53">
            <v>0</v>
          </cell>
          <cell r="HA53">
            <v>34</v>
          </cell>
          <cell r="HC53" t="str">
            <v>SERVICIO DE LA DEUDA</v>
          </cell>
          <cell r="HV53">
            <v>0</v>
          </cell>
          <cell r="HX53">
            <v>34</v>
          </cell>
          <cell r="HZ53" t="str">
            <v>SERVICIO DE LA DEUDA</v>
          </cell>
          <cell r="IS53">
            <v>0</v>
          </cell>
          <cell r="IU53">
            <v>34</v>
          </cell>
          <cell r="IW53" t="str">
            <v>SERVICIO DE LA DEUDA</v>
          </cell>
          <cell r="JP53">
            <v>0</v>
          </cell>
          <cell r="JR53">
            <v>34</v>
          </cell>
          <cell r="JT53" t="str">
            <v>SERVICIO DE LA DEUDA</v>
          </cell>
          <cell r="KM53">
            <v>0</v>
          </cell>
          <cell r="KO53">
            <v>34</v>
          </cell>
          <cell r="KQ53" t="str">
            <v>SERVICIO DE LA DEUDA</v>
          </cell>
          <cell r="LJ53">
            <v>0</v>
          </cell>
          <cell r="LL53">
            <v>34</v>
          </cell>
          <cell r="LN53" t="str">
            <v>SERVICIO DE LA DEUDA</v>
          </cell>
          <cell r="MG53">
            <v>0</v>
          </cell>
          <cell r="MI53">
            <v>34</v>
          </cell>
          <cell r="MK53" t="str">
            <v>SERVICIO DE LA DEUDA</v>
          </cell>
          <cell r="ND53">
            <v>0</v>
          </cell>
          <cell r="NF53">
            <v>34</v>
          </cell>
          <cell r="NH53" t="str">
            <v>SERVICIO DE LA DEUDA</v>
          </cell>
          <cell r="OA53">
            <v>0</v>
          </cell>
        </row>
        <row r="54">
          <cell r="B54">
            <v>35</v>
          </cell>
          <cell r="D54" t="str">
            <v>SALDO FINAL DE CAJA</v>
          </cell>
          <cell r="W54">
            <v>0</v>
          </cell>
          <cell r="Y54">
            <v>35</v>
          </cell>
          <cell r="AA54" t="str">
            <v>SALDO FINAL DE CAJA</v>
          </cell>
          <cell r="AT54">
            <v>0</v>
          </cell>
          <cell r="AV54">
            <v>35</v>
          </cell>
          <cell r="AX54" t="str">
            <v>SALDO FINAL DE CAJA</v>
          </cell>
          <cell r="BQ54">
            <v>0</v>
          </cell>
          <cell r="BS54">
            <v>35</v>
          </cell>
          <cell r="BU54" t="str">
            <v>SALDO FINAL DE CAJA</v>
          </cell>
          <cell r="CN54">
            <v>0</v>
          </cell>
          <cell r="CP54">
            <v>35</v>
          </cell>
          <cell r="CR54" t="str">
            <v>SALDO FINAL DE CAJA</v>
          </cell>
          <cell r="DK54">
            <v>0</v>
          </cell>
          <cell r="DM54">
            <v>35</v>
          </cell>
          <cell r="DO54" t="str">
            <v>SALDO FINAL DE CAJA</v>
          </cell>
          <cell r="EH54">
            <v>0</v>
          </cell>
          <cell r="EJ54">
            <v>35</v>
          </cell>
          <cell r="EL54" t="str">
            <v>SALDO FINAL DE CAJA</v>
          </cell>
          <cell r="FE54">
            <v>0</v>
          </cell>
          <cell r="FG54">
            <v>35</v>
          </cell>
          <cell r="FI54" t="str">
            <v>SALDO FINAL DE CAJA</v>
          </cell>
          <cell r="GB54">
            <v>0</v>
          </cell>
          <cell r="GD54">
            <v>35</v>
          </cell>
          <cell r="GF54" t="str">
            <v>SALDO FINAL DE CAJA</v>
          </cell>
          <cell r="GY54">
            <v>0</v>
          </cell>
          <cell r="HA54">
            <v>35</v>
          </cell>
          <cell r="HC54" t="str">
            <v>SALDO FINAL DE CAJA</v>
          </cell>
          <cell r="HV54">
            <v>0</v>
          </cell>
          <cell r="HX54">
            <v>35</v>
          </cell>
          <cell r="HZ54" t="str">
            <v>SALDO FINAL DE CAJA</v>
          </cell>
          <cell r="IS54">
            <v>0</v>
          </cell>
          <cell r="IU54">
            <v>35</v>
          </cell>
          <cell r="IW54" t="str">
            <v>SALDO FINAL DE CAJA</v>
          </cell>
          <cell r="JP54">
            <v>0</v>
          </cell>
          <cell r="JR54">
            <v>35</v>
          </cell>
          <cell r="JT54" t="str">
            <v>SALDO FINAL DE CAJA</v>
          </cell>
          <cell r="KM54">
            <v>0</v>
          </cell>
          <cell r="KO54">
            <v>35</v>
          </cell>
          <cell r="KQ54" t="str">
            <v>SALDO FINAL DE CAJA</v>
          </cell>
          <cell r="LJ54">
            <v>0</v>
          </cell>
          <cell r="LL54">
            <v>35</v>
          </cell>
          <cell r="LN54" t="str">
            <v>SALDO FINAL DE CAJA</v>
          </cell>
          <cell r="MG54">
            <v>0</v>
          </cell>
          <cell r="MI54">
            <v>35</v>
          </cell>
          <cell r="MK54" t="str">
            <v>SALDO FINAL DE CAJA</v>
          </cell>
          <cell r="ND54">
            <v>0</v>
          </cell>
          <cell r="NF54">
            <v>35</v>
          </cell>
          <cell r="NH54" t="str">
            <v>SALDO FINAL DE CAJA</v>
          </cell>
          <cell r="OA54">
            <v>0</v>
          </cell>
        </row>
        <row r="55">
          <cell r="B55" t="str">
            <v>TOTAL</v>
          </cell>
          <cell r="O55">
            <v>443602</v>
          </cell>
          <cell r="P55">
            <v>0</v>
          </cell>
          <cell r="Q55">
            <v>0</v>
          </cell>
          <cell r="R55">
            <v>0</v>
          </cell>
          <cell r="S55">
            <v>39556</v>
          </cell>
          <cell r="T55">
            <v>0</v>
          </cell>
          <cell r="U55">
            <v>0</v>
          </cell>
          <cell r="V55">
            <v>0</v>
          </cell>
          <cell r="W55">
            <v>483158</v>
          </cell>
          <cell r="Y55" t="str">
            <v>TOTAL</v>
          </cell>
          <cell r="AL55">
            <v>4500</v>
          </cell>
          <cell r="AM55">
            <v>0</v>
          </cell>
          <cell r="AN55">
            <v>0</v>
          </cell>
          <cell r="AO55">
            <v>0</v>
          </cell>
          <cell r="AP55">
            <v>400</v>
          </cell>
          <cell r="AQ55">
            <v>100</v>
          </cell>
          <cell r="AR55">
            <v>0</v>
          </cell>
          <cell r="AS55">
            <v>0</v>
          </cell>
          <cell r="AT55">
            <v>5000</v>
          </cell>
          <cell r="AV55" t="str">
            <v>TOTAL</v>
          </cell>
          <cell r="BI55">
            <v>0</v>
          </cell>
          <cell r="BJ55">
            <v>0</v>
          </cell>
          <cell r="BK55">
            <v>0</v>
          </cell>
          <cell r="BL55">
            <v>0</v>
          </cell>
          <cell r="BM55">
            <v>0</v>
          </cell>
          <cell r="BN55">
            <v>0</v>
          </cell>
          <cell r="BO55">
            <v>0</v>
          </cell>
          <cell r="BP55">
            <v>0</v>
          </cell>
          <cell r="BQ55">
            <v>0</v>
          </cell>
          <cell r="BS55" t="str">
            <v>TOTAL</v>
          </cell>
          <cell r="CF55">
            <v>0</v>
          </cell>
          <cell r="CG55">
            <v>0</v>
          </cell>
          <cell r="CH55">
            <v>0</v>
          </cell>
          <cell r="CI55">
            <v>0</v>
          </cell>
          <cell r="CJ55">
            <v>0</v>
          </cell>
          <cell r="CK55">
            <v>0</v>
          </cell>
          <cell r="CL55">
            <v>0</v>
          </cell>
          <cell r="CM55">
            <v>0</v>
          </cell>
          <cell r="CN55">
            <v>0</v>
          </cell>
          <cell r="CP55" t="str">
            <v>TOTAL</v>
          </cell>
          <cell r="DC55">
            <v>0</v>
          </cell>
          <cell r="DD55">
            <v>0</v>
          </cell>
          <cell r="DE55">
            <v>0</v>
          </cell>
          <cell r="DF55">
            <v>0</v>
          </cell>
          <cell r="DG55">
            <v>0</v>
          </cell>
          <cell r="DH55">
            <v>0</v>
          </cell>
          <cell r="DI55">
            <v>0</v>
          </cell>
          <cell r="DJ55">
            <v>0</v>
          </cell>
          <cell r="DK55">
            <v>0</v>
          </cell>
          <cell r="DM55" t="str">
            <v>TOTAL</v>
          </cell>
          <cell r="DZ55">
            <v>0</v>
          </cell>
          <cell r="EA55">
            <v>0</v>
          </cell>
          <cell r="EB55">
            <v>0</v>
          </cell>
          <cell r="EC55">
            <v>0</v>
          </cell>
          <cell r="ED55">
            <v>0</v>
          </cell>
          <cell r="EE55">
            <v>0</v>
          </cell>
          <cell r="EF55">
            <v>0</v>
          </cell>
          <cell r="EG55">
            <v>0</v>
          </cell>
          <cell r="EH55">
            <v>0</v>
          </cell>
          <cell r="EJ55" t="str">
            <v>TOTAL</v>
          </cell>
          <cell r="EW55">
            <v>0</v>
          </cell>
          <cell r="EX55">
            <v>0</v>
          </cell>
          <cell r="EY55">
            <v>0</v>
          </cell>
          <cell r="EZ55">
            <v>0</v>
          </cell>
          <cell r="FA55">
            <v>0</v>
          </cell>
          <cell r="FB55">
            <v>0</v>
          </cell>
          <cell r="FC55">
            <v>0</v>
          </cell>
          <cell r="FD55">
            <v>0</v>
          </cell>
          <cell r="FE55">
            <v>0</v>
          </cell>
          <cell r="FG55" t="str">
            <v>TOTAL</v>
          </cell>
          <cell r="FT55">
            <v>0</v>
          </cell>
          <cell r="FU55">
            <v>0</v>
          </cell>
          <cell r="FV55">
            <v>0</v>
          </cell>
          <cell r="FW55">
            <v>0</v>
          </cell>
          <cell r="FX55">
            <v>0</v>
          </cell>
          <cell r="FY55">
            <v>0</v>
          </cell>
          <cell r="FZ55">
            <v>0</v>
          </cell>
          <cell r="GA55">
            <v>0</v>
          </cell>
          <cell r="GB55">
            <v>0</v>
          </cell>
          <cell r="GD55" t="str">
            <v>TOTAL</v>
          </cell>
          <cell r="GQ55">
            <v>0</v>
          </cell>
          <cell r="GR55">
            <v>0</v>
          </cell>
          <cell r="GS55">
            <v>0</v>
          </cell>
          <cell r="GT55">
            <v>0</v>
          </cell>
          <cell r="GU55">
            <v>0</v>
          </cell>
          <cell r="GV55">
            <v>0</v>
          </cell>
          <cell r="GW55">
            <v>0</v>
          </cell>
          <cell r="GX55">
            <v>0</v>
          </cell>
          <cell r="GY55">
            <v>0</v>
          </cell>
          <cell r="HA55" t="str">
            <v>TOTAL</v>
          </cell>
          <cell r="HN55">
            <v>0</v>
          </cell>
          <cell r="HO55">
            <v>0</v>
          </cell>
          <cell r="HP55">
            <v>0</v>
          </cell>
          <cell r="HQ55">
            <v>0</v>
          </cell>
          <cell r="HR55">
            <v>0</v>
          </cell>
          <cell r="HS55">
            <v>0</v>
          </cell>
          <cell r="HT55">
            <v>0</v>
          </cell>
          <cell r="HU55">
            <v>0</v>
          </cell>
          <cell r="HV55">
            <v>0</v>
          </cell>
          <cell r="HX55" t="str">
            <v>TOTAL</v>
          </cell>
          <cell r="IK55">
            <v>0</v>
          </cell>
          <cell r="IL55">
            <v>0</v>
          </cell>
          <cell r="IM55">
            <v>0</v>
          </cell>
          <cell r="IN55">
            <v>0</v>
          </cell>
          <cell r="IO55">
            <v>0</v>
          </cell>
          <cell r="IP55">
            <v>0</v>
          </cell>
          <cell r="IQ55">
            <v>0</v>
          </cell>
          <cell r="IR55">
            <v>0</v>
          </cell>
          <cell r="IS55">
            <v>0</v>
          </cell>
          <cell r="IU55" t="str">
            <v>TOTAL</v>
          </cell>
          <cell r="JH55">
            <v>0</v>
          </cell>
          <cell r="JI55">
            <v>0</v>
          </cell>
          <cell r="JJ55">
            <v>0</v>
          </cell>
          <cell r="JK55">
            <v>0</v>
          </cell>
          <cell r="JL55">
            <v>0</v>
          </cell>
          <cell r="JM55">
            <v>0</v>
          </cell>
          <cell r="JN55">
            <v>0</v>
          </cell>
          <cell r="JO55">
            <v>0</v>
          </cell>
          <cell r="JP55">
            <v>0</v>
          </cell>
          <cell r="JR55" t="str">
            <v>TOTAL</v>
          </cell>
          <cell r="KE55">
            <v>0</v>
          </cell>
          <cell r="KF55">
            <v>0</v>
          </cell>
          <cell r="KG55">
            <v>0</v>
          </cell>
          <cell r="KH55">
            <v>0</v>
          </cell>
          <cell r="KI55">
            <v>0</v>
          </cell>
          <cell r="KJ55">
            <v>0</v>
          </cell>
          <cell r="KK55">
            <v>0</v>
          </cell>
          <cell r="KL55">
            <v>0</v>
          </cell>
          <cell r="KM55">
            <v>0</v>
          </cell>
          <cell r="KO55" t="str">
            <v>TOTAL</v>
          </cell>
          <cell r="LB55">
            <v>0</v>
          </cell>
          <cell r="LC55">
            <v>0</v>
          </cell>
          <cell r="LD55">
            <v>0</v>
          </cell>
          <cell r="LE55">
            <v>0</v>
          </cell>
          <cell r="LF55">
            <v>0</v>
          </cell>
          <cell r="LG55">
            <v>0</v>
          </cell>
          <cell r="LH55">
            <v>0</v>
          </cell>
          <cell r="LI55">
            <v>0</v>
          </cell>
          <cell r="LJ55">
            <v>0</v>
          </cell>
          <cell r="LL55" t="str">
            <v>TOTAL</v>
          </cell>
          <cell r="LY55">
            <v>0</v>
          </cell>
          <cell r="LZ55">
            <v>0</v>
          </cell>
          <cell r="MA55">
            <v>0</v>
          </cell>
          <cell r="MB55">
            <v>0</v>
          </cell>
          <cell r="MC55">
            <v>0</v>
          </cell>
          <cell r="MD55">
            <v>0</v>
          </cell>
          <cell r="ME55">
            <v>0</v>
          </cell>
          <cell r="MF55">
            <v>0</v>
          </cell>
          <cell r="MG55">
            <v>0</v>
          </cell>
          <cell r="MI55" t="str">
            <v>TOTAL</v>
          </cell>
          <cell r="MV55">
            <v>0</v>
          </cell>
          <cell r="MW55">
            <v>0</v>
          </cell>
          <cell r="MX55">
            <v>0</v>
          </cell>
          <cell r="MY55">
            <v>0</v>
          </cell>
          <cell r="MZ55">
            <v>0</v>
          </cell>
          <cell r="NA55">
            <v>0</v>
          </cell>
          <cell r="NB55">
            <v>0</v>
          </cell>
          <cell r="NC55">
            <v>0</v>
          </cell>
          <cell r="ND55">
            <v>0</v>
          </cell>
          <cell r="NF55" t="str">
            <v>TOTAL</v>
          </cell>
          <cell r="NS55">
            <v>0</v>
          </cell>
          <cell r="NT55">
            <v>0</v>
          </cell>
          <cell r="NU55">
            <v>0</v>
          </cell>
          <cell r="NV55">
            <v>0</v>
          </cell>
          <cell r="NW55">
            <v>0</v>
          </cell>
          <cell r="NX55">
            <v>0</v>
          </cell>
          <cell r="NY55">
            <v>0</v>
          </cell>
          <cell r="NZ55">
            <v>0</v>
          </cell>
          <cell r="OA55">
            <v>0</v>
          </cell>
        </row>
        <row r="58">
          <cell r="B58" t="str">
            <v>Especificar la fuente de ingreso 1</v>
          </cell>
          <cell r="W58">
            <v>0</v>
          </cell>
        </row>
        <row r="59">
          <cell r="B59" t="str">
            <v>Especificar la fuente de ingreso 2</v>
          </cell>
          <cell r="W59">
            <v>0</v>
          </cell>
        </row>
        <row r="60">
          <cell r="B60" t="str">
            <v>Especificar la fuente de ingreso 3</v>
          </cell>
          <cell r="W60">
            <v>0</v>
          </cell>
        </row>
        <row r="62">
          <cell r="B62" t="str">
            <v>Ejecución total del programa</v>
          </cell>
        </row>
        <row r="64">
          <cell r="B64" t="str">
            <v>Asignación de Gastos Indirectos</v>
          </cell>
          <cell r="W64">
            <v>0</v>
          </cell>
        </row>
        <row r="66">
          <cell r="B66" t="str">
            <v>Si el programa es ejecutado por terceros. ¿Cuál es el tipo de convenio que regula el traspaso de los recursos?</v>
          </cell>
        </row>
        <row r="68">
          <cell r="B68" t="str">
            <v>¿Existe algun mecanismo o herramienta (regulación, contrato, rendición de cuentas) que permita identificar el gasto social, gastos administrativos y la utilidad del ejecutor? Si su respuesta es si, justifique.</v>
          </cell>
        </row>
        <row r="72">
          <cell r="B72" t="str">
            <v>Funcionarios Directos que trabajan en el Programa</v>
          </cell>
        </row>
        <row r="74">
          <cell r="O74" t="str">
            <v>Subtitulo 21</v>
          </cell>
          <cell r="Q74" t="str">
            <v>Subtitulo 24</v>
          </cell>
          <cell r="S74" t="str">
            <v>Subtitulo 33</v>
          </cell>
          <cell r="U74" t="str">
            <v>Financiados por 3eros</v>
          </cell>
          <cell r="W74" t="str">
            <v>TOTAL</v>
          </cell>
        </row>
        <row r="76">
          <cell r="B76" t="str">
            <v>Funcionarios que transfieren beneficios</v>
          </cell>
          <cell r="W76">
            <v>0</v>
          </cell>
        </row>
        <row r="77">
          <cell r="B77" t="str">
            <v>Funcionarios administrativos</v>
          </cell>
          <cell r="O77">
            <v>2</v>
          </cell>
          <cell r="W77">
            <v>2</v>
          </cell>
        </row>
        <row r="80">
          <cell r="B80" t="str">
            <v>Funcionarios que transfieren beneficios</v>
          </cell>
          <cell r="W80">
            <v>0</v>
          </cell>
        </row>
        <row r="81">
          <cell r="B81" t="str">
            <v>Funcionarios administrativos</v>
          </cell>
          <cell r="W81">
            <v>0</v>
          </cell>
        </row>
        <row r="83">
          <cell r="B83" t="str">
            <v>Funcionarios Indirectos (solo analista monitoreo)</v>
          </cell>
          <cell r="W83">
            <v>0</v>
          </cell>
        </row>
        <row r="85">
          <cell r="B85" t="str">
            <v>TOTAL</v>
          </cell>
          <cell r="O85">
            <v>2</v>
          </cell>
          <cell r="Q85">
            <v>0</v>
          </cell>
          <cell r="S85">
            <v>0</v>
          </cell>
          <cell r="U85">
            <v>0</v>
          </cell>
          <cell r="W85">
            <v>2</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64"/>
  <sheetViews>
    <sheetView zoomScale="60" zoomScaleNormal="60" workbookViewId="0">
      <selection activeCell="B4" sqref="B4"/>
    </sheetView>
  </sheetViews>
  <sheetFormatPr baseColWidth="10" defaultRowHeight="15" x14ac:dyDescent="0.25"/>
  <cols>
    <col min="1" max="1" width="64.5703125" style="9" customWidth="1"/>
    <col min="2" max="2" width="48.7109375" style="9" customWidth="1"/>
    <col min="3" max="13" width="17.140625" style="9" customWidth="1"/>
    <col min="14" max="36" width="17.5703125" style="9" customWidth="1"/>
    <col min="37" max="16384" width="11.42578125" style="9"/>
  </cols>
  <sheetData>
    <row r="1" spans="1:2" x14ac:dyDescent="0.25">
      <c r="A1" s="9">
        <f>[1]I.DESCRIPCION!B2</f>
        <v>0</v>
      </c>
      <c r="B1" s="371">
        <f>[1]I.DESCRIPCION!I3</f>
        <v>0</v>
      </c>
    </row>
    <row r="2" spans="1:2" x14ac:dyDescent="0.25">
      <c r="A2" s="9" t="str">
        <f>[1]I.DESCRIPCION!B3</f>
        <v>Identificación del programa</v>
      </c>
      <c r="B2" s="9">
        <v>1607</v>
      </c>
    </row>
    <row r="3" spans="1:2" x14ac:dyDescent="0.25">
      <c r="A3" s="9" t="str">
        <f>[1]I.DESCRIPCION!B5</f>
        <v>Año Ficha Monitoreo</v>
      </c>
      <c r="B3" s="372">
        <f>[1]I.DESCRIPCION!H5</f>
        <v>2012</v>
      </c>
    </row>
    <row r="4" spans="1:2" x14ac:dyDescent="0.25">
      <c r="A4" s="9" t="str">
        <f>[1]I.DESCRIPCION!B7</f>
        <v>Nombre Programa</v>
      </c>
      <c r="B4" s="373" t="str">
        <f>[1]I.DESCRIPCION!H7</f>
        <v>Fondo Fomento del Arte en la Educación</v>
      </c>
    </row>
    <row r="5" spans="1:2" x14ac:dyDescent="0.25">
      <c r="A5" s="9" t="str">
        <f>[1]I.DESCRIPCION!B9</f>
        <v>Ministerio Responsable</v>
      </c>
      <c r="B5" s="372" t="s">
        <v>151</v>
      </c>
    </row>
    <row r="6" spans="1:2" x14ac:dyDescent="0.25">
      <c r="A6" s="9" t="str">
        <f>[1]I.DESCRIPCION!B11</f>
        <v>Servicio Responsable</v>
      </c>
      <c r="B6" s="372" t="s">
        <v>151</v>
      </c>
    </row>
    <row r="7" spans="1:2" x14ac:dyDescent="0.25">
      <c r="A7" s="9" t="str">
        <f>[1]I.DESCRIPCION!B13</f>
        <v>Unidad Responsable</v>
      </c>
      <c r="B7" s="9" t="str">
        <f>[1]I.DESCRIPCION!H13</f>
        <v>Departamento de Ciudadanía y Cultura</v>
      </c>
    </row>
    <row r="8" spans="1:2" x14ac:dyDescent="0.25">
      <c r="A8" s="9" t="str">
        <f>[1]I.DESCRIPCION!B15</f>
        <v>¿Se encuentra el diseño del programa establecido en alguna normativa legal? Si su respuesta es Si, responder las siguientes dos preguntas.</v>
      </c>
      <c r="B8" s="373" t="str">
        <f>[1]I.DESCRIPCION!J15</f>
        <v>SI</v>
      </c>
    </row>
    <row r="9" spans="1:2" x14ac:dyDescent="0.25">
      <c r="A9" s="9" t="str">
        <f>[1]I.DESCRIPCION!L15</f>
        <v>1. Detalle</v>
      </c>
      <c r="B9" s="373">
        <f>[1]I.DESCRIPCION!P15</f>
        <v>0</v>
      </c>
    </row>
    <row r="10" spans="1:2" x14ac:dyDescent="0.25">
      <c r="A10" s="9" t="str">
        <f>[1]I.DESCRIPCION!V15</f>
        <v>2. Identifique tipo y N° de la normativa</v>
      </c>
      <c r="B10" s="371" t="str">
        <f>[1]I.DESCRIPCION!AB15</f>
        <v>no aplica</v>
      </c>
    </row>
    <row r="11" spans="1:2" x14ac:dyDescent="0.25">
      <c r="A11" s="9" t="str">
        <f>[1]I.DESCRIPCION!B17</f>
        <v>Año de Inicio del programa</v>
      </c>
      <c r="B11" s="9">
        <f>[1]I.DESCRIPCION!H17</f>
        <v>2011</v>
      </c>
    </row>
    <row r="12" spans="1:2" x14ac:dyDescent="0.25">
      <c r="A12" s="9" t="str">
        <f>[1]I.DESCRIPCION!B19</f>
        <v>Año de Término del programa.</v>
      </c>
      <c r="B12" s="9">
        <f>[1]I.DESCRIPCION!H19</f>
        <v>0</v>
      </c>
    </row>
    <row r="13" spans="1:2" x14ac:dyDescent="0.25">
      <c r="A13" s="9" t="str">
        <f>[1]I.DESCRIPCION!AG11</f>
        <v>Permanente</v>
      </c>
      <c r="B13" s="9" t="b">
        <f>[1]I.DESCRIPCION!AH11</f>
        <v>1</v>
      </c>
    </row>
    <row r="14" spans="1:2" x14ac:dyDescent="0.25">
      <c r="A14" s="9" t="str">
        <f>[1]I.DESCRIPCION!B21</f>
        <v>Página Web del programa</v>
      </c>
      <c r="B14" s="373" t="str">
        <f>[1]I.DESCRIPCION!H21</f>
        <v>www.cultura.gob.cl / www.estaciondelasartes.cl</v>
      </c>
    </row>
    <row r="15" spans="1:2" x14ac:dyDescent="0.25">
      <c r="A15" s="9" t="str">
        <f>[1]I.DESCRIPCION!B23</f>
        <v>Funcionario Encargado</v>
      </c>
    </row>
    <row r="16" spans="1:2" x14ac:dyDescent="0.25">
      <c r="A16" s="9" t="str">
        <f>[1]I.DESCRIPCION!B25</f>
        <v>Nombre del Funcionario Encargado del Programa</v>
      </c>
      <c r="B16" s="9" t="str">
        <f>[1]I.DESCRIPCION!H25</f>
        <v>María Jesús Chaparro</v>
      </c>
    </row>
    <row r="17" spans="1:18" x14ac:dyDescent="0.25">
      <c r="A17" s="9" t="str">
        <f>[1]I.DESCRIPCION!B27</f>
        <v>Cargo</v>
      </c>
      <c r="B17" s="9" t="str">
        <f>[1]I.DESCRIPCION!H27</f>
        <v>Coordinadora Nacional</v>
      </c>
    </row>
    <row r="18" spans="1:18" x14ac:dyDescent="0.25">
      <c r="A18" s="9" t="str">
        <f>[1]I.DESCRIPCION!B29</f>
        <v>Teléfono</v>
      </c>
      <c r="B18" s="9" t="str">
        <f>[1]I.DESCRIPCION!H29</f>
        <v>032-2326499</v>
      </c>
    </row>
    <row r="19" spans="1:18" x14ac:dyDescent="0.25">
      <c r="A19" s="9" t="str">
        <f>[1]I.DESCRIPCION!B31</f>
        <v>E-mail</v>
      </c>
      <c r="B19" s="9" t="str">
        <f>[1]I.DESCRIPCION!H31</f>
        <v>mariajesus.chaparro@cultura.gob.cl</v>
      </c>
    </row>
    <row r="20" spans="1:18" x14ac:dyDescent="0.25">
      <c r="A20" s="9" t="str">
        <f>[1]I.DESCRIPCION!B33</f>
        <v>Clasificación Presupuestaria</v>
      </c>
    </row>
    <row r="21" spans="1:18" x14ac:dyDescent="0.25">
      <c r="A21" s="9" t="str">
        <f>[1]I.DESCRIPCION!B35</f>
        <v>Según la Ley de Presupuesto, identifique la cantidad de programas presupuestarios correspondientes al gasto del programa (min=1 /max=17).</v>
      </c>
      <c r="B21" s="371">
        <f>[1]I.DESCRIPCION!H35</f>
        <v>1</v>
      </c>
    </row>
    <row r="22" spans="1:18" x14ac:dyDescent="0.25">
      <c r="A22" s="9" t="str">
        <f>[1]I.DESCRIPCION!B38</f>
        <v>Número Partida Presupuestaria (Ley de Presupuesto)</v>
      </c>
      <c r="B22" s="9">
        <f>[1]I.DESCRIPCION!M38</f>
        <v>9</v>
      </c>
      <c r="C22" s="9">
        <f>[1]I.DESCRIPCION!N38</f>
        <v>0</v>
      </c>
      <c r="D22" s="9">
        <f>[1]I.DESCRIPCION!O38</f>
        <v>0</v>
      </c>
      <c r="E22" s="9">
        <f>[1]I.DESCRIPCION!P38</f>
        <v>0</v>
      </c>
      <c r="F22" s="9">
        <f>[1]I.DESCRIPCION!Q38</f>
        <v>0</v>
      </c>
      <c r="G22" s="9">
        <f>[1]I.DESCRIPCION!R38</f>
        <v>0</v>
      </c>
      <c r="H22" s="9">
        <f>[1]I.DESCRIPCION!S38</f>
        <v>0</v>
      </c>
      <c r="I22" s="9">
        <f>[1]I.DESCRIPCION!T38</f>
        <v>0</v>
      </c>
      <c r="J22" s="9">
        <f>[1]I.DESCRIPCION!U38</f>
        <v>0</v>
      </c>
      <c r="K22" s="9">
        <f>[1]I.DESCRIPCION!V38</f>
        <v>0</v>
      </c>
      <c r="L22" s="9">
        <f>[1]I.DESCRIPCION!W38</f>
        <v>0</v>
      </c>
      <c r="M22" s="9">
        <f>[1]I.DESCRIPCION!X38</f>
        <v>0</v>
      </c>
      <c r="N22" s="9">
        <f>[1]I.DESCRIPCION!Y38</f>
        <v>0</v>
      </c>
      <c r="O22" s="9">
        <f>[1]I.DESCRIPCION!Z38</f>
        <v>0</v>
      </c>
      <c r="P22" s="9">
        <f>[1]I.DESCRIPCION!AA38</f>
        <v>0</v>
      </c>
      <c r="Q22" s="9">
        <f>[1]I.DESCRIPCION!AB38</f>
        <v>0</v>
      </c>
      <c r="R22" s="9">
        <f>[1]I.DESCRIPCION!AC38</f>
        <v>0</v>
      </c>
    </row>
    <row r="23" spans="1:18" x14ac:dyDescent="0.25">
      <c r="A23" s="9" t="str">
        <f>[1]I.DESCRIPCION!B40</f>
        <v>Número Capítulo (Ley de Presupuesto)</v>
      </c>
      <c r="B23" s="9">
        <f>[1]I.DESCRIPCION!M40</f>
        <v>16</v>
      </c>
      <c r="C23" s="9">
        <f>[1]I.DESCRIPCION!N40</f>
        <v>0</v>
      </c>
      <c r="D23" s="9">
        <f>[1]I.DESCRIPCION!O40</f>
        <v>0</v>
      </c>
      <c r="E23" s="9">
        <f>[1]I.DESCRIPCION!P40</f>
        <v>0</v>
      </c>
      <c r="F23" s="9">
        <f>[1]I.DESCRIPCION!Q40</f>
        <v>0</v>
      </c>
      <c r="G23" s="9">
        <f>[1]I.DESCRIPCION!R40</f>
        <v>0</v>
      </c>
      <c r="H23" s="9">
        <f>[1]I.DESCRIPCION!S40</f>
        <v>0</v>
      </c>
      <c r="I23" s="9">
        <f>[1]I.DESCRIPCION!T40</f>
        <v>0</v>
      </c>
      <c r="J23" s="9">
        <f>[1]I.DESCRIPCION!U40</f>
        <v>0</v>
      </c>
      <c r="K23" s="9">
        <f>[1]I.DESCRIPCION!V40</f>
        <v>0</v>
      </c>
      <c r="L23" s="9">
        <f>[1]I.DESCRIPCION!W40</f>
        <v>0</v>
      </c>
      <c r="M23" s="9">
        <f>[1]I.DESCRIPCION!X40</f>
        <v>0</v>
      </c>
      <c r="N23" s="9">
        <f>[1]I.DESCRIPCION!Y40</f>
        <v>0</v>
      </c>
      <c r="O23" s="9">
        <f>[1]I.DESCRIPCION!Z40</f>
        <v>0</v>
      </c>
      <c r="P23" s="9">
        <f>[1]I.DESCRIPCION!AA40</f>
        <v>0</v>
      </c>
      <c r="Q23" s="9">
        <f>[1]I.DESCRIPCION!AB40</f>
        <v>0</v>
      </c>
      <c r="R23" s="9">
        <f>[1]I.DESCRIPCION!AC40</f>
        <v>0</v>
      </c>
    </row>
    <row r="24" spans="1:18" x14ac:dyDescent="0.25">
      <c r="A24" s="9" t="str">
        <f>[1]I.DESCRIPCION!B42</f>
        <v>Número Programa (Ley de Presupuesto)</v>
      </c>
      <c r="B24" s="9">
        <f>[1]I.DESCRIPCION!M42</f>
        <v>1</v>
      </c>
      <c r="C24" s="9">
        <f>[1]I.DESCRIPCION!N42</f>
        <v>0</v>
      </c>
      <c r="D24" s="9">
        <f>[1]I.DESCRIPCION!O42</f>
        <v>0</v>
      </c>
      <c r="E24" s="9">
        <f>[1]I.DESCRIPCION!P42</f>
        <v>0</v>
      </c>
      <c r="F24" s="9">
        <f>[1]I.DESCRIPCION!Q42</f>
        <v>0</v>
      </c>
      <c r="G24" s="9">
        <f>[1]I.DESCRIPCION!R42</f>
        <v>0</v>
      </c>
      <c r="H24" s="9">
        <f>[1]I.DESCRIPCION!S42</f>
        <v>0</v>
      </c>
      <c r="I24" s="9">
        <f>[1]I.DESCRIPCION!T42</f>
        <v>0</v>
      </c>
      <c r="J24" s="9">
        <f>[1]I.DESCRIPCION!U42</f>
        <v>0</v>
      </c>
      <c r="K24" s="9">
        <f>[1]I.DESCRIPCION!V42</f>
        <v>0</v>
      </c>
      <c r="L24" s="9">
        <f>[1]I.DESCRIPCION!W42</f>
        <v>0</v>
      </c>
      <c r="M24" s="9">
        <f>[1]I.DESCRIPCION!X42</f>
        <v>0</v>
      </c>
      <c r="N24" s="9">
        <f>[1]I.DESCRIPCION!Y42</f>
        <v>0</v>
      </c>
      <c r="O24" s="9">
        <f>[1]I.DESCRIPCION!Z42</f>
        <v>0</v>
      </c>
      <c r="P24" s="9">
        <f>[1]I.DESCRIPCION!AA42</f>
        <v>0</v>
      </c>
      <c r="Q24" s="9">
        <f>[1]I.DESCRIPCION!AB42</f>
        <v>0</v>
      </c>
      <c r="R24" s="9">
        <f>[1]I.DESCRIPCION!AC42</f>
        <v>0</v>
      </c>
    </row>
    <row r="25" spans="1:18" x14ac:dyDescent="0.25">
      <c r="A25" s="9" t="str">
        <f>[1]I.DESCRIPCION!B45</f>
        <v>Ambito de Acción del Programa</v>
      </c>
    </row>
    <row r="26" spans="1:18" x14ac:dyDescent="0.25">
      <c r="A26" s="9" t="str">
        <f>[1]I.DESCRIPCION!B46</f>
        <v>Marcar la(s) alternativas que mejor describen el ámbito de acción de la política social en el que se desempeña el programa.</v>
      </c>
    </row>
    <row r="27" spans="1:18" x14ac:dyDescent="0.25">
      <c r="A27" s="9" t="str">
        <f>[1]I.DESCRIPCION!B48</f>
        <v>Ámbito de Acción</v>
      </c>
    </row>
    <row r="28" spans="1:18" x14ac:dyDescent="0.25">
      <c r="A28" s="9" t="str">
        <f>[1]I.DESCRIPCION!B49</f>
        <v>Alcohol / Drogas</v>
      </c>
      <c r="B28" s="371">
        <f>[1]I.DESCRIPCION!H49</f>
        <v>0</v>
      </c>
    </row>
    <row r="29" spans="1:18" x14ac:dyDescent="0.25">
      <c r="A29" s="9" t="str">
        <f>[1]I.DESCRIPCION!B50</f>
        <v>Ciencia, Tecnología y Conectividad</v>
      </c>
      <c r="B29" s="371">
        <f>[1]I.DESCRIPCION!H50</f>
        <v>0</v>
      </c>
    </row>
    <row r="30" spans="1:18" x14ac:dyDescent="0.25">
      <c r="A30" s="9" t="str">
        <f>[1]I.DESCRIPCION!B51</f>
        <v>Cultura</v>
      </c>
      <c r="B30" s="371" t="str">
        <f>[1]I.DESCRIPCION!H51</f>
        <v>SI</v>
      </c>
    </row>
    <row r="31" spans="1:18" x14ac:dyDescent="0.25">
      <c r="A31" s="9" t="str">
        <f>[1]I.DESCRIPCION!B52</f>
        <v>Deporte, Actividad Física</v>
      </c>
      <c r="B31" s="371">
        <f>[1]I.DESCRIPCION!H52</f>
        <v>0</v>
      </c>
    </row>
    <row r="32" spans="1:18" x14ac:dyDescent="0.25">
      <c r="A32" s="9" t="str">
        <f>[1]I.DESCRIPCION!B53</f>
        <v>Educación</v>
      </c>
      <c r="B32" s="371" t="str">
        <f>[1]I.DESCRIPCION!H53</f>
        <v>SI</v>
      </c>
    </row>
    <row r="33" spans="1:3" x14ac:dyDescent="0.25">
      <c r="A33" s="9" t="str">
        <f>[1]I.DESCRIPCION!B54</f>
        <v>Emprendimiento</v>
      </c>
      <c r="B33" s="371">
        <f>[1]I.DESCRIPCION!H54</f>
        <v>0</v>
      </c>
    </row>
    <row r="34" spans="1:3" x14ac:dyDescent="0.25">
      <c r="A34" s="9" t="str">
        <f>[1]I.DESCRIPCION!B55</f>
        <v>Fomento Productivo</v>
      </c>
      <c r="B34" s="371">
        <f>[1]I.DESCRIPCION!H55</f>
        <v>0</v>
      </c>
    </row>
    <row r="35" spans="1:3" x14ac:dyDescent="0.25">
      <c r="A35" s="9" t="str">
        <f>[1]I.DESCRIPCION!B56</f>
        <v>Jurídico</v>
      </c>
      <c r="B35" s="371">
        <f>[1]I.DESCRIPCION!H56</f>
        <v>0</v>
      </c>
    </row>
    <row r="36" spans="1:3" x14ac:dyDescent="0.25">
      <c r="A36" s="9" t="str">
        <f>[1]I.DESCRIPCION!B57</f>
        <v>Participación y Organización ciudadana</v>
      </c>
      <c r="B36" s="371">
        <f>[1]I.DESCRIPCION!H57</f>
        <v>0</v>
      </c>
    </row>
    <row r="37" spans="1:3" x14ac:dyDescent="0.25">
      <c r="A37" s="9" t="str">
        <f>[1]I.DESCRIPCION!B58</f>
        <v>Protección Social</v>
      </c>
      <c r="B37" s="371">
        <f>[1]I.DESCRIPCION!H58</f>
        <v>0</v>
      </c>
    </row>
    <row r="38" spans="1:3" x14ac:dyDescent="0.25">
      <c r="A38" s="9" t="str">
        <f>[1]I.DESCRIPCION!B59</f>
        <v>Salud</v>
      </c>
      <c r="B38" s="371">
        <f>[1]I.DESCRIPCION!H59</f>
        <v>0</v>
      </c>
      <c r="C38" s="9" t="s">
        <v>504</v>
      </c>
    </row>
    <row r="39" spans="1:3" x14ac:dyDescent="0.25">
      <c r="A39" s="9" t="str">
        <f>[1]I.DESCRIPCION!B60</f>
        <v>Seguridad Ciudadana</v>
      </c>
      <c r="B39" s="371">
        <f>[1]I.DESCRIPCION!H60</f>
        <v>0</v>
      </c>
    </row>
    <row r="40" spans="1:3" x14ac:dyDescent="0.25">
      <c r="A40" s="9" t="str">
        <f>[1]I.DESCRIPCION!B61</f>
        <v>Trabajo Dependiente</v>
      </c>
      <c r="B40" s="371">
        <f>[1]I.DESCRIPCION!H61</f>
        <v>0</v>
      </c>
    </row>
    <row r="41" spans="1:3" x14ac:dyDescent="0.25">
      <c r="A41" s="9" t="str">
        <f>[1]I.DESCRIPCION!B62</f>
        <v>Urbanismo y Espacios públicos</v>
      </c>
      <c r="B41" s="371">
        <f>[1]I.DESCRIPCION!H62</f>
        <v>0</v>
      </c>
    </row>
    <row r="42" spans="1:3" x14ac:dyDescent="0.25">
      <c r="A42" s="9" t="str">
        <f>[1]I.DESCRIPCION!B63</f>
        <v>Vivienda Individual</v>
      </c>
      <c r="B42" s="371">
        <f>[1]I.DESCRIPCION!H63</f>
        <v>0</v>
      </c>
    </row>
    <row r="43" spans="1:3" x14ac:dyDescent="0.25">
      <c r="A43" s="9" t="str">
        <f>[1]I.DESCRIPCION!B65</f>
        <v>Evaluaciones Externas Anteriores</v>
      </c>
    </row>
    <row r="44" spans="1:3" x14ac:dyDescent="0.25">
      <c r="A44" s="9" t="str">
        <f>[1]I.DESCRIPCION!B68</f>
        <v>¿Existen evaluaciones externas anteriores?</v>
      </c>
      <c r="B44" s="9" t="str">
        <f>[1]I.DESCRIPCION!I68</f>
        <v>NO</v>
      </c>
    </row>
    <row r="45" spans="1:3" x14ac:dyDescent="0.25">
      <c r="A45" s="9" t="str">
        <f>[1]I.DESCRIPCION!K68</f>
        <v>¿Cuántas?</v>
      </c>
      <c r="B45" s="9">
        <f>[1]I.DESCRIPCION!R68</f>
        <v>0</v>
      </c>
    </row>
    <row r="46" spans="1:3" x14ac:dyDescent="0.25">
      <c r="A46" s="9" t="str">
        <f>[1]I.DESCRIPCION!B70</f>
        <v xml:space="preserve">Evaluación Nº1 </v>
      </c>
      <c r="B46" s="9">
        <f>[1]I.DESCRIPCION!I70</f>
        <v>1</v>
      </c>
    </row>
    <row r="47" spans="1:3" x14ac:dyDescent="0.25">
      <c r="A47" s="9" t="str">
        <f>[1]I.DESCRIPCION!B72</f>
        <v>Nombre de la Institución Evaluadora</v>
      </c>
      <c r="B47" s="9">
        <f>[1]I.DESCRIPCION!I72</f>
        <v>0</v>
      </c>
    </row>
    <row r="48" spans="1:3" x14ac:dyDescent="0.25">
      <c r="A48" s="9" t="str">
        <f>[1]I.DESCRIPCION!B74</f>
        <v>Fecha de Evaluación</v>
      </c>
      <c r="B48" s="9">
        <f>[1]I.DESCRIPCION!I74</f>
        <v>0</v>
      </c>
    </row>
    <row r="49" spans="1:3" x14ac:dyDescent="0.25">
      <c r="A49" s="9" t="str">
        <f>[1]I.DESCRIPCION!B76</f>
        <v>Tipo de Evaluación</v>
      </c>
      <c r="B49" s="9">
        <f>[1]I.DESCRIPCION!I76</f>
        <v>0</v>
      </c>
    </row>
    <row r="50" spans="1:3" x14ac:dyDescent="0.25">
      <c r="A50" s="9" t="str">
        <f>[1]I.DESCRIPCION!B78</f>
        <v>Principales Conclusiones</v>
      </c>
      <c r="B50" s="9">
        <f>[1]I.DESCRIPCION!I78</f>
        <v>0</v>
      </c>
    </row>
    <row r="51" spans="1:3" x14ac:dyDescent="0.25">
      <c r="A51" s="9" t="str">
        <f>[1]I.DESCRIPCION!B80</f>
        <v>Principales Acciones que se tomaron a raíz de estas conclusiones</v>
      </c>
      <c r="B51" s="9">
        <f>[1]I.DESCRIPCION!I80</f>
        <v>0</v>
      </c>
    </row>
    <row r="52" spans="1:3" x14ac:dyDescent="0.25">
      <c r="A52" s="9" t="str">
        <f>[1]I.DESCRIPCION!B82</f>
        <v>¿Cómo se puede tener acceso al documento de evaluación?</v>
      </c>
      <c r="B52" s="9">
        <f>[1]I.DESCRIPCION!I82</f>
        <v>0</v>
      </c>
    </row>
    <row r="53" spans="1:3" x14ac:dyDescent="0.25">
      <c r="A53" s="9" t="str">
        <f>[1]I.DESCRIPCION!B84</f>
        <v>Evaluación Nº2</v>
      </c>
      <c r="B53" s="9">
        <f>[1]I.DESCRIPCION!I84</f>
        <v>2</v>
      </c>
    </row>
    <row r="54" spans="1:3" x14ac:dyDescent="0.25">
      <c r="A54" s="9" t="str">
        <f>[1]I.DESCRIPCION!B86</f>
        <v>Nombre de la Institución Evaluadora</v>
      </c>
      <c r="B54" s="9">
        <f>[1]I.DESCRIPCION!I86</f>
        <v>0</v>
      </c>
    </row>
    <row r="55" spans="1:3" x14ac:dyDescent="0.25">
      <c r="A55" s="9" t="str">
        <f>[1]I.DESCRIPCION!B88</f>
        <v>Fecha de Evaluación</v>
      </c>
      <c r="B55" s="9">
        <f>[1]I.DESCRIPCION!I88</f>
        <v>0</v>
      </c>
    </row>
    <row r="56" spans="1:3" x14ac:dyDescent="0.25">
      <c r="A56" s="9" t="str">
        <f>[1]I.DESCRIPCION!B90</f>
        <v>Tipo de Evaluación</v>
      </c>
      <c r="B56" s="9">
        <f>[1]I.DESCRIPCION!I90</f>
        <v>0</v>
      </c>
    </row>
    <row r="57" spans="1:3" x14ac:dyDescent="0.25">
      <c r="A57" s="9" t="str">
        <f>[1]I.DESCRIPCION!B92</f>
        <v>Principales Conclusiones</v>
      </c>
      <c r="B57" s="9">
        <f>[1]I.DESCRIPCION!I92</f>
        <v>0</v>
      </c>
    </row>
    <row r="58" spans="1:3" x14ac:dyDescent="0.25">
      <c r="A58" s="9" t="str">
        <f>[1]I.DESCRIPCION!B94</f>
        <v>Principales Acciones que se tomaron a raíz de estas conclusiones</v>
      </c>
      <c r="B58" s="9">
        <f>[1]I.DESCRIPCION!I94</f>
        <v>0</v>
      </c>
    </row>
    <row r="59" spans="1:3" x14ac:dyDescent="0.25">
      <c r="A59" s="9" t="str">
        <f>[1]I.DESCRIPCION!B96</f>
        <v>¿Cómo se puede tener acceso al documento de evaluación?</v>
      </c>
      <c r="B59" s="9">
        <f>[1]I.DESCRIPCION!I96</f>
        <v>0</v>
      </c>
    </row>
    <row r="60" spans="1:3" x14ac:dyDescent="0.25">
      <c r="A60" s="9" t="str">
        <f>[1]I.DESCRIPCION!B98</f>
        <v>Evaluación Nº3</v>
      </c>
      <c r="B60" s="9">
        <f>[1]I.DESCRIPCION!I98</f>
        <v>3</v>
      </c>
    </row>
    <row r="61" spans="1:3" x14ac:dyDescent="0.25">
      <c r="A61" s="9" t="str">
        <f>[1]I.DESCRIPCION!B100</f>
        <v>Nombre de la Institución Evaluadora</v>
      </c>
      <c r="B61" s="9">
        <f>[1]I.DESCRIPCION!I100</f>
        <v>0</v>
      </c>
      <c r="C61" s="9">
        <f>[1]I.DESCRIPCION!P100</f>
        <v>0</v>
      </c>
    </row>
    <row r="62" spans="1:3" x14ac:dyDescent="0.25">
      <c r="A62" s="9" t="str">
        <f>[1]I.DESCRIPCION!B102</f>
        <v>Fecha de Evaluación</v>
      </c>
      <c r="B62" s="9">
        <f>[1]I.DESCRIPCION!I102</f>
        <v>0</v>
      </c>
    </row>
    <row r="63" spans="1:3" x14ac:dyDescent="0.25">
      <c r="A63" s="9" t="str">
        <f>[1]I.DESCRIPCION!B104</f>
        <v>Tipo de Evaluación</v>
      </c>
      <c r="B63" s="9">
        <f>[1]I.DESCRIPCION!I104</f>
        <v>0</v>
      </c>
    </row>
    <row r="64" spans="1:3" x14ac:dyDescent="0.25">
      <c r="A64" s="9" t="str">
        <f>[1]I.DESCRIPCION!B106</f>
        <v>Principales Conclusiones</v>
      </c>
      <c r="B64" s="9">
        <f>[1]I.DESCRIPCION!I106</f>
        <v>0</v>
      </c>
    </row>
    <row r="65" spans="1:2" x14ac:dyDescent="0.25">
      <c r="A65" s="9" t="str">
        <f>[1]I.DESCRIPCION!B108</f>
        <v>Principales Acciones que se tomaron a raíz de estas conclusiones</v>
      </c>
      <c r="B65" s="9">
        <f>[1]I.DESCRIPCION!I108</f>
        <v>0</v>
      </c>
    </row>
    <row r="66" spans="1:2" x14ac:dyDescent="0.25">
      <c r="A66" s="9" t="str">
        <f>[1]I.DESCRIPCION!B110</f>
        <v>¿Cómo se puede tener acceso al documento de evaluación?</v>
      </c>
      <c r="B66" s="9">
        <f>[1]I.DESCRIPCION!I110</f>
        <v>0</v>
      </c>
    </row>
    <row r="67" spans="1:2" x14ac:dyDescent="0.25">
      <c r="A67" s="9" t="s">
        <v>505</v>
      </c>
    </row>
    <row r="68" spans="1:2" x14ac:dyDescent="0.25">
      <c r="A68" s="9" t="str">
        <f>[1]II.DIAGNOSTICO!B3</f>
        <v>Problema principal que el programa intenta resolver</v>
      </c>
      <c r="B68" s="373" t="str">
        <f>[1]II.DIAGNOSTICO!J3</f>
        <v>Las instituciones educativas formales y no formales, reconocidas como escuelas artísticas o que incorporan el arte como eje de su proyecto educativo, cuentan con escaso financiamiento para llevar a cabo su tarea.</v>
      </c>
    </row>
    <row r="69" spans="1:2" x14ac:dyDescent="0.25">
      <c r="A69" s="9" t="str">
        <f>[1]II.DIAGNOSTICO!B5</f>
        <v>Vigencia del Problema (Presente  datos cuantitativos que permitan identificar la magnitud y vigencia del problema. Especifique la fuente de información y fecha del diagnóstico. Ejemplo: CENSO, CASEN, etc.).</v>
      </c>
      <c r="B69" s="373" t="str">
        <f>[1]II.DIAGNOSTICO!J5</f>
        <v>- Falta financiamiento focalizado en educación artística: la Subvención General, que financia desde la educación parvularia (1,6335 USE, Unidad de Subvención Educacional), hasta media (2,9414 USE), no contempla la formación artística diferenciada, pese a estar establecida en la Ley General Educación (LGE) como una tercera modalidad de formación para 3° y 4° medio (Art. 20). Lo mismo en educación artística no formal, pese a ser reconocida por la LGE como alternativa de formación. La ley SEP (Subvención Escolar Preferencial) entrega recursos por alumnos vulnerables hasta 8° básico, con  foco en lenguaje, matemáticas y ciencias, y no a otras áreas del currículum como artes. 
- Mayor costo potencial de la educación artística: Estudio Optimiza -CNCA 2009 el valor de una subvención para educación artística en E. Básica estaría entre 1,52805 (USE) y 2,66605 (USE), y en E. Media variaría entre 3,10563 (USE) y 6,2007 (USE).
- Bajo porcentaje de escuelas artísticas: Hay 35 escuelas artísticas reconocidas por Mineduc, esto es el 0,5% del total de establecimientos del país (CNCA 2010)</v>
      </c>
    </row>
    <row r="70" spans="1:2" x14ac:dyDescent="0.25">
      <c r="A70" s="9" t="str">
        <f>[1]II.DIAGNOSTICO!B7</f>
        <v xml:space="preserve">Caracterice y cuantifique la población potencial (aquella que se ve afectada por el problema y/o necesidad que el programa pretende abordar). Señale las fuentes de información de los datos entregados </v>
      </c>
      <c r="B70" s="373" t="str">
        <f>[1]II.DIAGNOSTICO!J7</f>
        <v xml:space="preserve">Instituciones educativas del sistema formal y no formal que desarrollen proyectos artísticos sistemáticos que fomenten el arte y la cultura. Por ende el universo son las Instituciones que albergan a niños, niñas y jóvenes en edad escolar; estimadas aproximadamente en 12.000.
A partir del año 2012, se amplió el público potencial de este programa a  alumnos vulnerables de escuelas, liceos e instituciones educativas que desarrollen proyectos artísticos sistemáticos y que fomenten el arte y la cultura en la formación de niños, niñas y jóvenes. Esto a través de la educación artística especializada, a través del currículum general o a través de la educación no formal. Esto se amplía, ya que se considera que el arte debiera ser una herramienta relevante al momento de formar educandos integrales, informados, sensibles y con capacidad creativa. La ampliación de este fondo tiene por objetivo aumentar la cobertura y el impacto que tiene el arte en la educación de los niños, niñas y jóvenes, considerando que hoy no existe una subvención o financiamiento estatal que potencie en las escuelas el desarrollo del arte como herramienta de desarrollo integral de niños, niñas y jóvenes. </v>
      </c>
    </row>
    <row r="71" spans="1:2" x14ac:dyDescent="0.25">
      <c r="A71" s="9" t="str">
        <f>[1]III.POBLACIONES!B3</f>
        <v>Objetivos</v>
      </c>
    </row>
    <row r="72" spans="1:2" x14ac:dyDescent="0.25">
      <c r="A72" s="9" t="str">
        <f>[1]III.POBLACIONES!B5</f>
        <v xml:space="preserve">FIN: Corresponde al objetivo final o resultado que se espera alcanzar en el largo plazo, respecto del problema que se contribuye a solucionar </v>
      </c>
      <c r="B72" s="371" t="str">
        <f>[1]III.POBLACIONES!J5</f>
        <v>Contribuir al fomento del arte en la educación formal y no formal, en sus diferentes lenguajes (o dominios) como herramienta en el proceso de desarrollo y de enseñanza - aprendizaje de niños, niñas y jóvenes.</v>
      </c>
    </row>
    <row r="73" spans="1:2" x14ac:dyDescent="0.25">
      <c r="A73" s="9" t="str">
        <f>[1]III.POBLACIONES!B7</f>
        <v xml:space="preserve">Propósito: ¿Cuál es el cambio que el programa espera obtener sobre los beneficiarios? </v>
      </c>
      <c r="B73" s="371" t="str">
        <f>[1]III.POBLACIONES!J7</f>
        <v>Incrementar el financiamiento a aquellas instituciones educativas cuyos proyectos educativos incorporan el arte como uno de sus componentes.</v>
      </c>
    </row>
    <row r="74" spans="1:2" x14ac:dyDescent="0.25">
      <c r="A74" s="9" t="str">
        <f>[1]III.POBLACIONES!B9</f>
        <v>¿Existe una medición previa a la intervención del problema social que afecta a los beneficiarios, para construir una Línea de Base?</v>
      </c>
      <c r="B74" s="371" t="str">
        <f>[1]III.POBLACIONES!J9</f>
        <v>SI</v>
      </c>
    </row>
    <row r="75" spans="1:2" x14ac:dyDescent="0.25">
      <c r="A75" s="371" t="str">
        <f>[1]III.POBLACIONES!M9</f>
        <v>Detalle</v>
      </c>
      <c r="B75" s="371" t="str">
        <f>[1]III.POBLACIONES!U9</f>
        <v>No presenta línea base.</v>
      </c>
    </row>
    <row r="76" spans="1:2" x14ac:dyDescent="0.25">
      <c r="A76" s="9" t="str">
        <f>[1]III.POBLACIONES!B11</f>
        <v>Población Objetivo</v>
      </c>
    </row>
    <row r="77" spans="1:2" x14ac:dyDescent="0.25">
      <c r="A77" s="9" t="str">
        <f>[1]III.POBLACIONES!D14</f>
        <v>Describa las características de población objetivo del programa. 
La Población Objetivo consiste en aquella población que el programa tiene planeado o programado atender en un período dado de tiempo, pudiendo corresponder a la totalidad de la población potencial o a una parte de ella.</v>
      </c>
      <c r="B77" s="371" t="str">
        <f>[1]III.POBLACIONES!O14</f>
        <v xml:space="preserve">Establecimientos escolares e instituciones educacionales y culturales, del sistema formal y no formal, que forman alumnos/as a través del fomento del arte y la cultura. </v>
      </c>
    </row>
    <row r="79" spans="1:2" x14ac:dyDescent="0.25">
      <c r="A79" s="9">
        <f>[1]III.POBLACIONES!D15</f>
        <v>0</v>
      </c>
      <c r="B79" s="9">
        <f>[1]III.POBLACIONES!O15</f>
        <v>0</v>
      </c>
    </row>
    <row r="80" spans="1:2" x14ac:dyDescent="0.25">
      <c r="A80" s="9" t="str">
        <f>[1]III.POBLACIONES!D16</f>
        <v>Unidad de Medida de la población objetivo</v>
      </c>
      <c r="B80" s="9" t="str">
        <f>[1]III.POBLACIONES!O16</f>
        <v>Organizaciones</v>
      </c>
    </row>
    <row r="81" spans="1:3" x14ac:dyDescent="0.25">
      <c r="A81" s="9" t="str">
        <f>[1]III.POBLACIONES!D18</f>
        <v>Ciclo de Vida de la población objetivo</v>
      </c>
    </row>
    <row r="82" spans="1:3" x14ac:dyDescent="0.25">
      <c r="A82" s="9" t="str">
        <f>[1]III.POBLACIONES!D20</f>
        <v>Desde</v>
      </c>
      <c r="B82" s="371">
        <f>[1]III.POBLACIONES!F20</f>
        <v>4</v>
      </c>
    </row>
    <row r="83" spans="1:3" x14ac:dyDescent="0.25">
      <c r="A83" s="9" t="str">
        <f>[1]III.POBLACIONES!I20</f>
        <v>Hasta</v>
      </c>
      <c r="B83" s="371">
        <f>[1]III.POBLACIONES!K20</f>
        <v>18</v>
      </c>
    </row>
    <row r="84" spans="1:3" x14ac:dyDescent="0.25">
      <c r="A84" s="9" t="str">
        <f>[1]III.POBLACIONES!AJ3</f>
        <v>Todas las edades</v>
      </c>
      <c r="B84" s="371" t="b">
        <f>[1]III.POBLACIONES!AK3</f>
        <v>0</v>
      </c>
    </row>
    <row r="85" spans="1:3" x14ac:dyDescent="0.25">
      <c r="A85" s="9" t="str">
        <f>[1]III.POBLACIONES!D22</f>
        <v>Si parte de los beneficiarios del programa pertenecen a otro tramo etario, especifique</v>
      </c>
    </row>
    <row r="86" spans="1:3" x14ac:dyDescent="0.25">
      <c r="A86" s="9" t="str">
        <f>[1]III.POBLACIONES!D24</f>
        <v>Desde</v>
      </c>
      <c r="B86" s="371">
        <f>[1]III.POBLACIONES!F24</f>
        <v>0</v>
      </c>
    </row>
    <row r="87" spans="1:3" x14ac:dyDescent="0.25">
      <c r="A87" s="9" t="str">
        <f>[1]III.POBLACIONES!I24</f>
        <v>Hasta</v>
      </c>
      <c r="B87" s="371">
        <f>[1]III.POBLACIONES!K24</f>
        <v>0</v>
      </c>
    </row>
    <row r="88" spans="1:3" x14ac:dyDescent="0.25">
      <c r="A88" s="9" t="str">
        <f>[1]III.POBLACIONES!D26</f>
        <v>¿Se considera la condición de salud en la definición de Población Objetivo?</v>
      </c>
      <c r="B88" s="371" t="str">
        <f>[1]III.POBLACIONES!O26</f>
        <v>NO</v>
      </c>
    </row>
    <row r="89" spans="1:3" x14ac:dyDescent="0.25">
      <c r="A89" s="371">
        <f>[1]III.POBLACIONES!E29</f>
        <v>0</v>
      </c>
    </row>
    <row r="90" spans="1:3" x14ac:dyDescent="0.25">
      <c r="A90" s="9" t="str">
        <f>[1]III.POBLACIONES!F29</f>
        <v>Enfermedad</v>
      </c>
      <c r="B90" s="371">
        <f>[1]III.POBLACIONES!L29</f>
        <v>0</v>
      </c>
      <c r="C90" s="371">
        <f>[1]III.POBLACIONES!T29</f>
        <v>0</v>
      </c>
    </row>
    <row r="91" spans="1:3" x14ac:dyDescent="0.25">
      <c r="A91" s="371">
        <f>[1]III.POBLACIONES!E30</f>
        <v>0</v>
      </c>
    </row>
    <row r="92" spans="1:3" x14ac:dyDescent="0.25">
      <c r="A92" s="9" t="str">
        <f>[1]III.POBLACIONES!F30</f>
        <v>Discapacidad</v>
      </c>
      <c r="B92" s="371">
        <f>[1]III.POBLACIONES!L30</f>
        <v>0</v>
      </c>
      <c r="C92" s="371">
        <f>[1]III.POBLACIONES!T30</f>
        <v>0</v>
      </c>
    </row>
    <row r="93" spans="1:3" x14ac:dyDescent="0.25">
      <c r="A93" s="371">
        <f>[1]III.POBLACIONES!E31</f>
        <v>0</v>
      </c>
    </row>
    <row r="94" spans="1:3" x14ac:dyDescent="0.25">
      <c r="A94" s="9" t="str">
        <f>[1]III.POBLACIONES!F31</f>
        <v>Embarazo</v>
      </c>
      <c r="B94" s="371">
        <f>[1]III.POBLACIONES!L31</f>
        <v>0</v>
      </c>
      <c r="C94" s="371">
        <f>[1]III.POBLACIONES!T31</f>
        <v>0</v>
      </c>
    </row>
    <row r="95" spans="1:3" x14ac:dyDescent="0.25">
      <c r="A95" s="371">
        <f>[1]III.POBLACIONES!E32</f>
        <v>0</v>
      </c>
    </row>
    <row r="96" spans="1:3" x14ac:dyDescent="0.25">
      <c r="A96" s="9" t="str">
        <f>[1]III.POBLACIONES!F32</f>
        <v>Adicición al alcohol y las drogas</v>
      </c>
      <c r="B96" s="371">
        <f>[1]III.POBLACIONES!L32</f>
        <v>0</v>
      </c>
      <c r="C96" s="371">
        <f>[1]III.POBLACIONES!T32</f>
        <v>0</v>
      </c>
    </row>
    <row r="97" spans="1:3" x14ac:dyDescent="0.25">
      <c r="A97" s="371">
        <f>[1]III.POBLACIONES!E33</f>
        <v>0</v>
      </c>
    </row>
    <row r="98" spans="1:3" x14ac:dyDescent="0.25">
      <c r="A98" s="9" t="str">
        <f>[1]III.POBLACIONES!F33</f>
        <v xml:space="preserve">Control del niño sano </v>
      </c>
      <c r="B98" s="371">
        <f>[1]III.POBLACIONES!L33</f>
        <v>0</v>
      </c>
      <c r="C98" s="371">
        <f>[1]III.POBLACIONES!T33</f>
        <v>0</v>
      </c>
    </row>
    <row r="99" spans="1:3" x14ac:dyDescent="0.25">
      <c r="A99" s="9" t="str">
        <f>[1]III.POBLACIONES!D35</f>
        <v>¿Se considera la vulnerabilidad/pobreza en la definición de Población Objetivo?</v>
      </c>
      <c r="B99" s="371" t="str">
        <f>[1]III.POBLACIONES!O35</f>
        <v>SI</v>
      </c>
    </row>
    <row r="100" spans="1:3" x14ac:dyDescent="0.25">
      <c r="A100" s="371">
        <f>[1]III.POBLACIONES!E38</f>
        <v>0</v>
      </c>
      <c r="B100" s="9" t="str">
        <f>[1]III.POBLACIONES!F38</f>
        <v>Ficha de Protección Social (FPS)</v>
      </c>
    </row>
    <row r="101" spans="1:3" x14ac:dyDescent="0.25">
      <c r="A101" s="371">
        <f>[1]III.POBLACIONES!F39</f>
        <v>0</v>
      </c>
    </row>
    <row r="102" spans="1:3" x14ac:dyDescent="0.25">
      <c r="A102" s="9" t="str">
        <f>[1]III.POBLACIONES!G39</f>
        <v>Menor a 4.213 puntos</v>
      </c>
      <c r="B102" s="371">
        <f>[1]III.POBLACIONES!L39</f>
        <v>0</v>
      </c>
      <c r="C102" s="371">
        <f>[1]III.POBLACIONES!T39</f>
        <v>0</v>
      </c>
    </row>
    <row r="103" spans="1:3" x14ac:dyDescent="0.25">
      <c r="A103" s="371">
        <f>[1]III.POBLACIONES!F40</f>
        <v>0</v>
      </c>
    </row>
    <row r="104" spans="1:3" x14ac:dyDescent="0.25">
      <c r="A104" s="9" t="str">
        <f>[1]III.POBLACIONES!G40</f>
        <v>Menor a 6.035 puntos</v>
      </c>
      <c r="B104" s="371">
        <f>[1]III.POBLACIONES!L40</f>
        <v>0</v>
      </c>
      <c r="C104" s="371">
        <f>[1]III.POBLACIONES!T40</f>
        <v>0</v>
      </c>
    </row>
    <row r="105" spans="1:3" x14ac:dyDescent="0.25">
      <c r="A105" s="371">
        <f>[1]III.POBLACIONES!F41</f>
        <v>0</v>
      </c>
    </row>
    <row r="106" spans="1:3" x14ac:dyDescent="0.25">
      <c r="A106" s="9" t="str">
        <f>[1]III.POBLACIONES!G41</f>
        <v>Menor a 6.946 puntos</v>
      </c>
      <c r="B106" s="371">
        <f>[1]III.POBLACIONES!L41</f>
        <v>0</v>
      </c>
      <c r="C106" s="371">
        <f>[1]III.POBLACIONES!T41</f>
        <v>0</v>
      </c>
    </row>
    <row r="107" spans="1:3" x14ac:dyDescent="0.25">
      <c r="A107" s="371">
        <f>[1]III.POBLACIONES!F42</f>
        <v>0</v>
      </c>
    </row>
    <row r="108" spans="1:3" x14ac:dyDescent="0.25">
      <c r="A108" s="9" t="str">
        <f>[1]III.POBLACIONES!G42</f>
        <v>Menor a  8.500 puntos</v>
      </c>
      <c r="B108" s="371">
        <f>[1]III.POBLACIONES!L42</f>
        <v>0</v>
      </c>
      <c r="C108" s="371">
        <f>[1]III.POBLACIONES!T42</f>
        <v>0</v>
      </c>
    </row>
    <row r="109" spans="1:3" x14ac:dyDescent="0.25">
      <c r="A109" s="371">
        <f>[1]III.POBLACIONES!F43</f>
        <v>0</v>
      </c>
    </row>
    <row r="110" spans="1:3" x14ac:dyDescent="0.25">
      <c r="A110" s="9" t="str">
        <f>[1]III.POBLACIONES!G43</f>
        <v>Menor a 11.734 puntos</v>
      </c>
      <c r="B110" s="371">
        <f>[1]III.POBLACIONES!L43</f>
        <v>0</v>
      </c>
      <c r="C110" s="371">
        <f>[1]III.POBLACIONES!T43</f>
        <v>0</v>
      </c>
    </row>
    <row r="111" spans="1:3" x14ac:dyDescent="0.25">
      <c r="A111" s="371">
        <f>[1]III.POBLACIONES!F44</f>
        <v>0</v>
      </c>
    </row>
    <row r="112" spans="1:3" x14ac:dyDescent="0.25">
      <c r="A112" s="9" t="str">
        <f>[1]III.POBLACIONES!G44</f>
        <v>Menor a 13.484 puntos</v>
      </c>
      <c r="B112" s="371">
        <f>[1]III.POBLACIONES!L44</f>
        <v>0</v>
      </c>
      <c r="C112" s="371">
        <f>[1]III.POBLACIONES!T44</f>
        <v>0</v>
      </c>
    </row>
    <row r="113" spans="1:3" x14ac:dyDescent="0.25">
      <c r="A113" s="371">
        <f>[1]III.POBLACIONES!F45</f>
        <v>0</v>
      </c>
    </row>
    <row r="114" spans="1:3" x14ac:dyDescent="0.25">
      <c r="A114" s="9" t="str">
        <f>[1]III.POBLACIONES!G45</f>
        <v>Menor a 14.236 puntos</v>
      </c>
      <c r="B114" s="371">
        <f>[1]III.POBLACIONES!L45</f>
        <v>0</v>
      </c>
      <c r="C114" s="371">
        <f>[1]III.POBLACIONES!T45</f>
        <v>0</v>
      </c>
    </row>
    <row r="115" spans="1:3" x14ac:dyDescent="0.25">
      <c r="A115" s="371">
        <f>[1]III.POBLACIONES!F46</f>
        <v>0</v>
      </c>
    </row>
    <row r="116" spans="1:3" x14ac:dyDescent="0.25">
      <c r="A116" s="9" t="str">
        <f>[1]III.POBLACIONES!G46</f>
        <v>Otro</v>
      </c>
      <c r="B116" s="371">
        <f>[1]III.POBLACIONES!L46</f>
        <v>0</v>
      </c>
      <c r="C116" s="371">
        <f>[1]III.POBLACIONES!T46</f>
        <v>0</v>
      </c>
    </row>
    <row r="117" spans="1:3" x14ac:dyDescent="0.25">
      <c r="A117" s="371">
        <f>[1]III.POBLACIONES!E47</f>
        <v>0</v>
      </c>
    </row>
    <row r="118" spans="1:3" x14ac:dyDescent="0.25">
      <c r="A118" s="9" t="str">
        <f>[1]III.POBLACIONES!F47</f>
        <v>Nivel de Ingreso</v>
      </c>
      <c r="B118" s="371">
        <f>[1]III.POBLACIONES!L47</f>
        <v>0</v>
      </c>
      <c r="C118" s="371">
        <f>[1]III.POBLACIONES!T47</f>
        <v>0</v>
      </c>
    </row>
    <row r="119" spans="1:3" x14ac:dyDescent="0.25">
      <c r="A119" s="371" t="str">
        <f>[1]III.POBLACIONES!E48</f>
        <v>SI</v>
      </c>
    </row>
    <row r="120" spans="1:3" x14ac:dyDescent="0.25">
      <c r="A120" s="9" t="str">
        <f>[1]III.POBLACIONES!F48</f>
        <v>Índice de Vulnerabilidad Escolar (IVE)</v>
      </c>
      <c r="B120" s="371" t="str">
        <f>[1]III.POBLACIONES!L48</f>
        <v>Iidice de Vulnerabilidad Escolar (IVE) mayor a 30%</v>
      </c>
      <c r="C120" s="371" t="str">
        <f>[1]III.POBLACIONES!T48</f>
        <v>Base de Datos Mineduc</v>
      </c>
    </row>
    <row r="121" spans="1:3" x14ac:dyDescent="0.25">
      <c r="A121" s="371">
        <f>[1]III.POBLACIONES!E49</f>
        <v>0</v>
      </c>
    </row>
    <row r="122" spans="1:3" x14ac:dyDescent="0.25">
      <c r="A122" s="9" t="str">
        <f>[1]III.POBLACIONES!F49</f>
        <v>Sistema Nacional de Asignación de Equidad (SINAE)</v>
      </c>
      <c r="B122" s="371">
        <f>[1]III.POBLACIONES!L49</f>
        <v>0</v>
      </c>
      <c r="C122" s="371">
        <f>[1]III.POBLACIONES!T49</f>
        <v>0</v>
      </c>
    </row>
    <row r="123" spans="1:3" x14ac:dyDescent="0.25">
      <c r="A123" s="371">
        <f>[1]III.POBLACIONES!E50</f>
        <v>0</v>
      </c>
    </row>
    <row r="124" spans="1:3" x14ac:dyDescent="0.25">
      <c r="A124" s="9" t="str">
        <f>[1]III.POBLACIONES!F50</f>
        <v>Personas en situación de Calle</v>
      </c>
      <c r="B124" s="371">
        <f>[1]III.POBLACIONES!L50</f>
        <v>0</v>
      </c>
      <c r="C124" s="371">
        <f>[1]III.POBLACIONES!T50</f>
        <v>0</v>
      </c>
    </row>
    <row r="125" spans="1:3" x14ac:dyDescent="0.25">
      <c r="A125" s="9" t="str">
        <f>[1]III.POBLACIONES!D52</f>
        <v>¿Se considera el género/sexo en la definición de Población Objetivo?</v>
      </c>
      <c r="B125" s="371" t="str">
        <f>[1]III.POBLACIONES!O52</f>
        <v>NO</v>
      </c>
    </row>
    <row r="126" spans="1:3" x14ac:dyDescent="0.25">
      <c r="A126" s="371">
        <f>[1]III.POBLACIONES!E54</f>
        <v>0</v>
      </c>
      <c r="B126" s="9" t="str">
        <f>[1]III.POBLACIONES!F54</f>
        <v>Mujer</v>
      </c>
    </row>
    <row r="127" spans="1:3" x14ac:dyDescent="0.25">
      <c r="A127" s="371">
        <f>[1]III.POBLACIONES!E55</f>
        <v>0</v>
      </c>
      <c r="B127" s="9" t="str">
        <f>[1]III.POBLACIONES!F55</f>
        <v>Hombre</v>
      </c>
    </row>
    <row r="128" spans="1:3" x14ac:dyDescent="0.25">
      <c r="A128" s="9" t="str">
        <f>[1]III.POBLACIONES!D57</f>
        <v>¿Se considera la situación previsional en la definición de Población Objetivo?</v>
      </c>
      <c r="B128" s="371" t="str">
        <f>[1]III.POBLACIONES!O57</f>
        <v>NO</v>
      </c>
    </row>
    <row r="129" spans="1:3" x14ac:dyDescent="0.25">
      <c r="A129" s="371">
        <f>[1]III.POBLACIONES!E60</f>
        <v>0</v>
      </c>
      <c r="B129" s="9" t="str">
        <f>[1]III.POBLACIONES!F60</f>
        <v>Imponente Activo/Cotizante</v>
      </c>
    </row>
    <row r="130" spans="1:3" x14ac:dyDescent="0.25">
      <c r="A130" s="371">
        <f>[1]III.POBLACIONES!F61</f>
        <v>0</v>
      </c>
    </row>
    <row r="131" spans="1:3" x14ac:dyDescent="0.25">
      <c r="A131" s="9" t="str">
        <f>[1]III.POBLACIONES!G61</f>
        <v>AFP</v>
      </c>
      <c r="B131" s="371">
        <f>[1]III.POBLACIONES!L61</f>
        <v>0</v>
      </c>
      <c r="C131" s="371">
        <f>[1]III.POBLACIONES!T61</f>
        <v>0</v>
      </c>
    </row>
    <row r="132" spans="1:3" x14ac:dyDescent="0.25">
      <c r="A132" s="371">
        <f>[1]III.POBLACIONES!F62</f>
        <v>0</v>
      </c>
    </row>
    <row r="133" spans="1:3" x14ac:dyDescent="0.25">
      <c r="A133" s="9" t="str">
        <f>[1]III.POBLACIONES!G62</f>
        <v>Ex Cajas de Previsión</v>
      </c>
      <c r="B133" s="371">
        <f>[1]III.POBLACIONES!L62</f>
        <v>0</v>
      </c>
      <c r="C133" s="371">
        <f>[1]III.POBLACIONES!T62</f>
        <v>0</v>
      </c>
    </row>
    <row r="134" spans="1:3" x14ac:dyDescent="0.25">
      <c r="A134" s="371">
        <f>[1]III.POBLACIONES!E63</f>
        <v>0</v>
      </c>
      <c r="B134" s="9" t="str">
        <f>[1]III.POBLACIONES!F63</f>
        <v>Pensionado</v>
      </c>
    </row>
    <row r="135" spans="1:3" x14ac:dyDescent="0.25">
      <c r="A135" s="371">
        <f>[1]III.POBLACIONES!F64</f>
        <v>0</v>
      </c>
    </row>
    <row r="136" spans="1:3" x14ac:dyDescent="0.25">
      <c r="A136" s="9" t="str">
        <f>[1]III.POBLACIONES!G64</f>
        <v>Pensiones Solidarios</v>
      </c>
      <c r="B136" s="371">
        <f>[1]III.POBLACIONES!L64</f>
        <v>0</v>
      </c>
      <c r="C136" s="371">
        <f>[1]III.POBLACIONES!T64</f>
        <v>0</v>
      </c>
    </row>
    <row r="137" spans="1:3" x14ac:dyDescent="0.25">
      <c r="A137" s="371">
        <f>[1]III.POBLACIONES!F65</f>
        <v>0</v>
      </c>
    </row>
    <row r="138" spans="1:3" x14ac:dyDescent="0.25">
      <c r="A138" s="9" t="str">
        <f>[1]III.POBLACIONES!G65</f>
        <v>AFP</v>
      </c>
      <c r="B138" s="371">
        <f>[1]III.POBLACIONES!L65</f>
        <v>0</v>
      </c>
      <c r="C138" s="371">
        <f>[1]III.POBLACIONES!T65</f>
        <v>0</v>
      </c>
    </row>
    <row r="139" spans="1:3" x14ac:dyDescent="0.25">
      <c r="A139" s="371">
        <f>[1]III.POBLACIONES!F66</f>
        <v>0</v>
      </c>
    </row>
    <row r="140" spans="1:3" x14ac:dyDescent="0.25">
      <c r="A140" s="9" t="str">
        <f>[1]III.POBLACIONES!G66</f>
        <v>Ex Cajas de Previsión</v>
      </c>
      <c r="B140" s="371">
        <f>[1]III.POBLACIONES!L66</f>
        <v>0</v>
      </c>
      <c r="C140" s="371">
        <f>[1]III.POBLACIONES!T66</f>
        <v>0</v>
      </c>
    </row>
    <row r="141" spans="1:3" x14ac:dyDescent="0.25">
      <c r="A141" s="371">
        <f>[1]III.POBLACIONES!E67</f>
        <v>0</v>
      </c>
      <c r="B141" s="9" t="str">
        <f>[1]III.POBLACIONES!F67</f>
        <v>FONASA</v>
      </c>
    </row>
    <row r="142" spans="1:3" x14ac:dyDescent="0.25">
      <c r="A142" s="371">
        <f>[1]III.POBLACIONES!F68</f>
        <v>0</v>
      </c>
    </row>
    <row r="143" spans="1:3" x14ac:dyDescent="0.25">
      <c r="A143" s="9" t="str">
        <f>[1]III.POBLACIONES!G68</f>
        <v>Todos</v>
      </c>
      <c r="B143" s="371">
        <f>[1]III.POBLACIONES!L68</f>
        <v>0</v>
      </c>
      <c r="C143" s="371">
        <f>[1]III.POBLACIONES!T68</f>
        <v>0</v>
      </c>
    </row>
    <row r="144" spans="1:3" x14ac:dyDescent="0.25">
      <c r="A144" s="371">
        <f>[1]III.POBLACIONES!F69</f>
        <v>0</v>
      </c>
    </row>
    <row r="145" spans="1:3" x14ac:dyDescent="0.25">
      <c r="A145" s="9" t="str">
        <f>[1]III.POBLACIONES!G69</f>
        <v>A</v>
      </c>
      <c r="B145" s="371">
        <f>[1]III.POBLACIONES!L69</f>
        <v>0</v>
      </c>
      <c r="C145" s="371">
        <f>[1]III.POBLACIONES!T69</f>
        <v>0</v>
      </c>
    </row>
    <row r="146" spans="1:3" x14ac:dyDescent="0.25">
      <c r="A146" s="371">
        <f>[1]III.POBLACIONES!F70</f>
        <v>0</v>
      </c>
    </row>
    <row r="147" spans="1:3" x14ac:dyDescent="0.25">
      <c r="A147" s="9" t="str">
        <f>[1]III.POBLACIONES!G70</f>
        <v>B</v>
      </c>
      <c r="B147" s="371">
        <f>[1]III.POBLACIONES!L70</f>
        <v>0</v>
      </c>
      <c r="C147" s="371">
        <f>[1]III.POBLACIONES!T70</f>
        <v>0</v>
      </c>
    </row>
    <row r="148" spans="1:3" x14ac:dyDescent="0.25">
      <c r="A148" s="371">
        <f>[1]III.POBLACIONES!F71</f>
        <v>0</v>
      </c>
    </row>
    <row r="149" spans="1:3" x14ac:dyDescent="0.25">
      <c r="A149" s="9" t="str">
        <f>[1]III.POBLACIONES!G71</f>
        <v>C</v>
      </c>
      <c r="B149" s="371">
        <f>[1]III.POBLACIONES!L71</f>
        <v>0</v>
      </c>
      <c r="C149" s="371">
        <f>[1]III.POBLACIONES!T71</f>
        <v>0</v>
      </c>
    </row>
    <row r="150" spans="1:3" x14ac:dyDescent="0.25">
      <c r="A150" s="371">
        <f>[1]III.POBLACIONES!F72</f>
        <v>0</v>
      </c>
    </row>
    <row r="151" spans="1:3" x14ac:dyDescent="0.25">
      <c r="A151" s="9" t="str">
        <f>[1]III.POBLACIONES!G72</f>
        <v>D</v>
      </c>
      <c r="B151" s="371">
        <f>[1]III.POBLACIONES!L72</f>
        <v>0</v>
      </c>
      <c r="C151" s="371">
        <f>[1]III.POBLACIONES!T72</f>
        <v>0</v>
      </c>
    </row>
    <row r="152" spans="1:3" x14ac:dyDescent="0.25">
      <c r="A152" s="371">
        <f>[1]III.POBLACIONES!E73</f>
        <v>0</v>
      </c>
      <c r="B152" s="9" t="str">
        <f>[1]III.POBLACIONES!F73</f>
        <v>Otros Sistemas Previsionales</v>
      </c>
    </row>
    <row r="153" spans="1:3" x14ac:dyDescent="0.25">
      <c r="A153" s="371">
        <f>[1]III.POBLACIONES!F74</f>
        <v>0</v>
      </c>
    </row>
    <row r="154" spans="1:3" x14ac:dyDescent="0.25">
      <c r="A154" s="9" t="str">
        <f>[1]III.POBLACIONES!G74</f>
        <v>CAPREDENA</v>
      </c>
      <c r="B154" s="371">
        <f>[1]III.POBLACIONES!L74</f>
        <v>0</v>
      </c>
      <c r="C154" s="371">
        <f>[1]III.POBLACIONES!T74</f>
        <v>0</v>
      </c>
    </row>
    <row r="155" spans="1:3" x14ac:dyDescent="0.25">
      <c r="A155" s="371">
        <f>[1]III.POBLACIONES!F75</f>
        <v>0</v>
      </c>
    </row>
    <row r="156" spans="1:3" x14ac:dyDescent="0.25">
      <c r="A156" s="9" t="str">
        <f>[1]III.POBLACIONES!G75</f>
        <v>DIPRECA</v>
      </c>
      <c r="B156" s="371">
        <f>[1]III.POBLACIONES!L75</f>
        <v>0</v>
      </c>
      <c r="C156" s="371">
        <f>[1]III.POBLACIONES!T75</f>
        <v>0</v>
      </c>
    </row>
    <row r="157" spans="1:3" x14ac:dyDescent="0.25">
      <c r="A157" s="9" t="str">
        <f>[1]III.POBLACIONES!D77</f>
        <v>¿Se considera la situación geográfica en la definición de Población Objetivo?</v>
      </c>
      <c r="B157" s="371" t="str">
        <f>[1]III.POBLACIONES!O77</f>
        <v>NO</v>
      </c>
    </row>
    <row r="158" spans="1:3" x14ac:dyDescent="0.25">
      <c r="A158" s="371">
        <f>[1]III.POBLACIONES!E80</f>
        <v>0</v>
      </c>
      <c r="B158" s="9" t="str">
        <f>[1]III.POBLACIONES!F80</f>
        <v>Situación Geográfica</v>
      </c>
    </row>
    <row r="159" spans="1:3" x14ac:dyDescent="0.25">
      <c r="A159" s="371">
        <f>[1]III.POBLACIONES!F81</f>
        <v>0</v>
      </c>
    </row>
    <row r="160" spans="1:3" x14ac:dyDescent="0.25">
      <c r="A160" s="9" t="str">
        <f>[1]III.POBLACIONES!G81</f>
        <v>Zona rural</v>
      </c>
      <c r="B160" s="371">
        <f>[1]III.POBLACIONES!L81</f>
        <v>0</v>
      </c>
      <c r="C160" s="371">
        <f>[1]III.POBLACIONES!T81</f>
        <v>0</v>
      </c>
    </row>
    <row r="161" spans="1:3" x14ac:dyDescent="0.25">
      <c r="A161" s="371">
        <f>[1]III.POBLACIONES!F82</f>
        <v>0</v>
      </c>
    </row>
    <row r="162" spans="1:3" x14ac:dyDescent="0.25">
      <c r="A162" s="9" t="str">
        <f>[1]III.POBLACIONES!G82</f>
        <v>Zona urbana</v>
      </c>
      <c r="B162" s="371">
        <f>[1]III.POBLACIONES!L82</f>
        <v>0</v>
      </c>
      <c r="C162" s="371">
        <f>[1]III.POBLACIONES!T82</f>
        <v>0</v>
      </c>
    </row>
    <row r="163" spans="1:3" x14ac:dyDescent="0.25">
      <c r="A163" s="371">
        <f>[1]III.POBLACIONES!F83</f>
        <v>0</v>
      </c>
    </row>
    <row r="164" spans="1:3" x14ac:dyDescent="0.25">
      <c r="A164" s="9" t="str">
        <f>[1]III.POBLACIONES!G83</f>
        <v>Aislamiento territorial</v>
      </c>
      <c r="B164" s="371">
        <f>[1]III.POBLACIONES!L83</f>
        <v>0</v>
      </c>
      <c r="C164" s="371">
        <f>[1]III.POBLACIONES!T83</f>
        <v>0</v>
      </c>
    </row>
    <row r="165" spans="1:3" x14ac:dyDescent="0.25">
      <c r="A165" s="371">
        <f>[1]III.POBLACIONES!E85</f>
        <v>0</v>
      </c>
      <c r="B165" s="9" t="str">
        <f>[1]III.POBLACIONES!F85</f>
        <v>Regiones específicas</v>
      </c>
    </row>
    <row r="166" spans="1:3" x14ac:dyDescent="0.25">
      <c r="A166" s="371">
        <f>[1]III.POBLACIONES!F87</f>
        <v>0</v>
      </c>
      <c r="B166" s="371" t="str">
        <f>[1]III.POBLACIONES!G87</f>
        <v>I Tarapacá</v>
      </c>
    </row>
    <row r="167" spans="1:3" x14ac:dyDescent="0.25">
      <c r="A167" s="371">
        <f>[1]III.POBLACIONES!F88</f>
        <v>0</v>
      </c>
      <c r="B167" s="371" t="str">
        <f>[1]III.POBLACIONES!G88</f>
        <v>II Antofagasta</v>
      </c>
    </row>
    <row r="168" spans="1:3" x14ac:dyDescent="0.25">
      <c r="A168" s="371">
        <f>[1]III.POBLACIONES!F89</f>
        <v>0</v>
      </c>
      <c r="B168" s="371" t="str">
        <f>[1]III.POBLACIONES!G89</f>
        <v>III Atacama</v>
      </c>
    </row>
    <row r="169" spans="1:3" x14ac:dyDescent="0.25">
      <c r="A169" s="371">
        <f>[1]III.POBLACIONES!F90</f>
        <v>0</v>
      </c>
      <c r="B169" s="371" t="str">
        <f>[1]III.POBLACIONES!G90</f>
        <v>IV Coquimbo</v>
      </c>
    </row>
    <row r="170" spans="1:3" x14ac:dyDescent="0.25">
      <c r="A170" s="371">
        <f>[1]III.POBLACIONES!F91</f>
        <v>0</v>
      </c>
      <c r="B170" s="371" t="str">
        <f>[1]III.POBLACIONES!G91</f>
        <v>V Valparaíso</v>
      </c>
    </row>
    <row r="171" spans="1:3" x14ac:dyDescent="0.25">
      <c r="A171" s="371">
        <f>[1]III.POBLACIONES!F92</f>
        <v>0</v>
      </c>
      <c r="B171" s="371" t="str">
        <f>[1]III.POBLACIONES!G92</f>
        <v>VI Libertador Bernardo O´Higgins</v>
      </c>
    </row>
    <row r="172" spans="1:3" x14ac:dyDescent="0.25">
      <c r="A172" s="371">
        <f>[1]III.POBLACIONES!F93</f>
        <v>0</v>
      </c>
      <c r="B172" s="371" t="str">
        <f>[1]III.POBLACIONES!G93</f>
        <v>VII Maule</v>
      </c>
    </row>
    <row r="173" spans="1:3" x14ac:dyDescent="0.25">
      <c r="A173" s="371">
        <f>[1]III.POBLACIONES!F94</f>
        <v>0</v>
      </c>
      <c r="B173" s="371" t="str">
        <f>[1]III.POBLACIONES!G94</f>
        <v>VIII Bío Bío</v>
      </c>
    </row>
    <row r="174" spans="1:3" x14ac:dyDescent="0.25">
      <c r="A174" s="371">
        <f>[1]III.POBLACIONES!F95</f>
        <v>0</v>
      </c>
      <c r="B174" s="371" t="str">
        <f>[1]III.POBLACIONES!G95</f>
        <v>IX La Araucanía</v>
      </c>
    </row>
    <row r="175" spans="1:3" x14ac:dyDescent="0.25">
      <c r="A175" s="371">
        <f>[1]III.POBLACIONES!F96</f>
        <v>0</v>
      </c>
      <c r="B175" s="371" t="str">
        <f>[1]III.POBLACIONES!G96</f>
        <v>X Los Lagos</v>
      </c>
    </row>
    <row r="176" spans="1:3" x14ac:dyDescent="0.25">
      <c r="A176" s="371">
        <f>[1]III.POBLACIONES!F97</f>
        <v>0</v>
      </c>
      <c r="B176" s="371" t="str">
        <f>[1]III.POBLACIONES!G97</f>
        <v>XI Aysén</v>
      </c>
    </row>
    <row r="177" spans="1:3" x14ac:dyDescent="0.25">
      <c r="A177" s="371">
        <f>[1]III.POBLACIONES!F98</f>
        <v>0</v>
      </c>
      <c r="B177" s="371" t="str">
        <f>[1]III.POBLACIONES!G98</f>
        <v>XII Magallanes Y La Antártica Chilena</v>
      </c>
    </row>
    <row r="178" spans="1:3" x14ac:dyDescent="0.25">
      <c r="A178" s="371">
        <f>[1]III.POBLACIONES!F99</f>
        <v>0</v>
      </c>
      <c r="B178" s="371" t="str">
        <f>[1]III.POBLACIONES!G99</f>
        <v>XIV Los Rios</v>
      </c>
    </row>
    <row r="179" spans="1:3" x14ac:dyDescent="0.25">
      <c r="A179" s="371">
        <f>[1]III.POBLACIONES!F100</f>
        <v>0</v>
      </c>
      <c r="B179" s="371" t="str">
        <f>[1]III.POBLACIONES!G100</f>
        <v>XV Arica y Parinacota</v>
      </c>
    </row>
    <row r="180" spans="1:3" x14ac:dyDescent="0.25">
      <c r="A180" s="371">
        <f>[1]III.POBLACIONES!F101</f>
        <v>0</v>
      </c>
      <c r="B180" s="371" t="str">
        <f>[1]III.POBLACIONES!G101</f>
        <v>RM Región Metropolitana</v>
      </c>
    </row>
    <row r="181" spans="1:3" x14ac:dyDescent="0.25">
      <c r="A181" s="9" t="str">
        <f>[1]III.POBLACIONES!D103</f>
        <v>¿Se considera la ascendencia o pertenencia a un pueblo originario en la definición de Población Objetivo?</v>
      </c>
      <c r="B181" s="371" t="str">
        <f>[1]III.POBLACIONES!O103</f>
        <v>NO</v>
      </c>
    </row>
    <row r="182" spans="1:3" x14ac:dyDescent="0.25">
      <c r="A182" s="9" t="str">
        <f>[1]III.POBLACIONES!L105</f>
        <v>Requisito Específico</v>
      </c>
      <c r="B182" s="371">
        <f>[1]III.POBLACIONES!L106</f>
        <v>0</v>
      </c>
    </row>
    <row r="183" spans="1:3" x14ac:dyDescent="0.25">
      <c r="A183" s="9" t="str">
        <f>[1]III.POBLACIONES!T105</f>
        <v>Certificación del cumplimiento del requisito</v>
      </c>
      <c r="B183" s="371">
        <f>[1]III.POBLACIONES!T106</f>
        <v>0</v>
      </c>
    </row>
    <row r="184" spans="1:3" x14ac:dyDescent="0.25">
      <c r="A184" s="9" t="str">
        <f>[1]III.POBLACIONES!D108</f>
        <v>¿Se considera el trabajo en una actividad económica específica en la definición de Población Objetivo?</v>
      </c>
      <c r="B184" s="371" t="str">
        <f>[1]III.POBLACIONES!O108</f>
        <v>NO</v>
      </c>
    </row>
    <row r="185" spans="1:3" x14ac:dyDescent="0.25">
      <c r="A185" s="371">
        <f>[1]III.POBLACIONES!E111</f>
        <v>0</v>
      </c>
    </row>
    <row r="186" spans="1:3" x14ac:dyDescent="0.25">
      <c r="A186" s="371" t="str">
        <f>[1]III.POBLACIONES!F111</f>
        <v>Administración Pública </v>
      </c>
      <c r="B186" s="371">
        <f>[1]III.POBLACIONES!L111</f>
        <v>0</v>
      </c>
      <c r="C186" s="371">
        <f>[1]III.POBLACIONES!T111</f>
        <v>0</v>
      </c>
    </row>
    <row r="187" spans="1:3" x14ac:dyDescent="0.25">
      <c r="A187" s="371">
        <f>[1]III.POBLACIONES!E112</f>
        <v>0</v>
      </c>
    </row>
    <row r="188" spans="1:3" x14ac:dyDescent="0.25">
      <c r="A188" s="371" t="str">
        <f>[1]III.POBLACIONES!F112</f>
        <v>Agropecuario </v>
      </c>
      <c r="B188" s="371">
        <f>[1]III.POBLACIONES!L112</f>
        <v>0</v>
      </c>
      <c r="C188" s="371">
        <f>[1]III.POBLACIONES!T112</f>
        <v>0</v>
      </c>
    </row>
    <row r="189" spans="1:3" x14ac:dyDescent="0.25">
      <c r="A189" s="371">
        <f>[1]III.POBLACIONES!E113</f>
        <v>0</v>
      </c>
    </row>
    <row r="190" spans="1:3" x14ac:dyDescent="0.25">
      <c r="A190" s="371" t="str">
        <f>[1]III.POBLACIONES!F113</f>
        <v>Comercio </v>
      </c>
      <c r="B190" s="371">
        <f>[1]III.POBLACIONES!L113</f>
        <v>0</v>
      </c>
      <c r="C190" s="371">
        <f>[1]III.POBLACIONES!T113</f>
        <v>0</v>
      </c>
    </row>
    <row r="191" spans="1:3" x14ac:dyDescent="0.25">
      <c r="A191" s="371">
        <f>[1]III.POBLACIONES!E114</f>
        <v>0</v>
      </c>
    </row>
    <row r="192" spans="1:3" x14ac:dyDescent="0.25">
      <c r="A192" s="371" t="str">
        <f>[1]III.POBLACIONES!F114</f>
        <v>Construcción </v>
      </c>
      <c r="B192" s="371">
        <f>[1]III.POBLACIONES!L114</f>
        <v>0</v>
      </c>
      <c r="C192" s="371">
        <f>[1]III.POBLACIONES!T114</f>
        <v>0</v>
      </c>
    </row>
    <row r="193" spans="1:3" x14ac:dyDescent="0.25">
      <c r="A193" s="371">
        <f>[1]III.POBLACIONES!E115</f>
        <v>0</v>
      </c>
    </row>
    <row r="194" spans="1:3" x14ac:dyDescent="0.25">
      <c r="A194" s="371" t="str">
        <f>[1]III.POBLACIONES!F115</f>
        <v>Forestal </v>
      </c>
      <c r="B194" s="371">
        <f>[1]III.POBLACIONES!L115</f>
        <v>0</v>
      </c>
      <c r="C194" s="371">
        <f>[1]III.POBLACIONES!T115</f>
        <v>0</v>
      </c>
    </row>
    <row r="195" spans="1:3" x14ac:dyDescent="0.25">
      <c r="A195" s="371">
        <f>[1]III.POBLACIONES!E116</f>
        <v>0</v>
      </c>
    </row>
    <row r="196" spans="1:3" x14ac:dyDescent="0.25">
      <c r="A196" s="371" t="str">
        <f>[1]III.POBLACIONES!F116</f>
        <v>Industria Manufacturera </v>
      </c>
      <c r="B196" s="371">
        <f>[1]III.POBLACIONES!L116</f>
        <v>0</v>
      </c>
      <c r="C196" s="371">
        <f>[1]III.POBLACIONES!T116</f>
        <v>0</v>
      </c>
    </row>
    <row r="197" spans="1:3" x14ac:dyDescent="0.25">
      <c r="A197" s="371">
        <f>[1]III.POBLACIONES!E117</f>
        <v>0</v>
      </c>
    </row>
    <row r="198" spans="1:3" x14ac:dyDescent="0.25">
      <c r="A198" s="371" t="str">
        <f>[1]III.POBLACIONES!F117</f>
        <v>Minería </v>
      </c>
      <c r="B198" s="371">
        <f>[1]III.POBLACIONES!L117</f>
        <v>0</v>
      </c>
      <c r="C198" s="371">
        <f>[1]III.POBLACIONES!T117</f>
        <v>0</v>
      </c>
    </row>
    <row r="199" spans="1:3" x14ac:dyDescent="0.25">
      <c r="A199" s="371">
        <f>[1]III.POBLACIONES!E118</f>
        <v>0</v>
      </c>
    </row>
    <row r="200" spans="1:3" x14ac:dyDescent="0.25">
      <c r="A200" s="371" t="str">
        <f>[1]III.POBLACIONES!F118</f>
        <v>Pesca </v>
      </c>
      <c r="B200" s="371">
        <f>[1]III.POBLACIONES!L118</f>
        <v>0</v>
      </c>
      <c r="C200" s="371">
        <f>[1]III.POBLACIONES!T118</f>
        <v>0</v>
      </c>
    </row>
    <row r="201" spans="1:3" x14ac:dyDescent="0.25">
      <c r="A201" s="371">
        <f>[1]III.POBLACIONES!E119</f>
        <v>0</v>
      </c>
    </row>
    <row r="202" spans="1:3" x14ac:dyDescent="0.25">
      <c r="A202" s="371" t="str">
        <f>[1]III.POBLACIONES!F119</f>
        <v>Servicios </v>
      </c>
      <c r="B202" s="371">
        <f>[1]III.POBLACIONES!L119</f>
        <v>0</v>
      </c>
      <c r="C202" s="371">
        <f>[1]III.POBLACIONES!T119</f>
        <v>0</v>
      </c>
    </row>
    <row r="203" spans="1:3" x14ac:dyDescent="0.25">
      <c r="A203" s="371">
        <f>[1]III.POBLACIONES!E120</f>
        <v>0</v>
      </c>
    </row>
    <row r="204" spans="1:3" x14ac:dyDescent="0.25">
      <c r="A204" s="371" t="str">
        <f>[1]III.POBLACIONES!F120</f>
        <v>Servicios Financieros </v>
      </c>
      <c r="B204" s="371">
        <f>[1]III.POBLACIONES!L120</f>
        <v>0</v>
      </c>
      <c r="C204" s="371">
        <f>[1]III.POBLACIONES!T120</f>
        <v>0</v>
      </c>
    </row>
    <row r="205" spans="1:3" x14ac:dyDescent="0.25">
      <c r="A205" s="371">
        <f>[1]III.POBLACIONES!E121</f>
        <v>0</v>
      </c>
    </row>
    <row r="206" spans="1:3" x14ac:dyDescent="0.25">
      <c r="A206" s="371" t="str">
        <f>[1]III.POBLACIONES!F121</f>
        <v>Telecomunicaciones </v>
      </c>
      <c r="B206" s="371">
        <f>[1]III.POBLACIONES!L121</f>
        <v>0</v>
      </c>
      <c r="C206" s="371">
        <f>[1]III.POBLACIONES!T121</f>
        <v>0</v>
      </c>
    </row>
    <row r="207" spans="1:3" x14ac:dyDescent="0.25">
      <c r="A207" s="371">
        <f>[1]III.POBLACIONES!E122</f>
        <v>0</v>
      </c>
    </row>
    <row r="208" spans="1:3" x14ac:dyDescent="0.25">
      <c r="A208" s="371" t="str">
        <f>[1]III.POBLACIONES!F122</f>
        <v>Transporte </v>
      </c>
      <c r="B208" s="371">
        <f>[1]III.POBLACIONES!L122</f>
        <v>0</v>
      </c>
      <c r="C208" s="371">
        <f>[1]III.POBLACIONES!T122</f>
        <v>0</v>
      </c>
    </row>
    <row r="209" spans="1:3" x14ac:dyDescent="0.25">
      <c r="A209" s="371">
        <f>[1]III.POBLACIONES!E123</f>
        <v>0</v>
      </c>
    </row>
    <row r="210" spans="1:3" x14ac:dyDescent="0.25">
      <c r="A210" s="371" t="str">
        <f>[1]III.POBLACIONES!F123</f>
        <v>Turismo </v>
      </c>
      <c r="B210" s="371">
        <f>[1]III.POBLACIONES!L123</f>
        <v>0</v>
      </c>
      <c r="C210" s="371">
        <f>[1]III.POBLACIONES!T123</f>
        <v>0</v>
      </c>
    </row>
    <row r="211" spans="1:3" x14ac:dyDescent="0.25">
      <c r="A211" s="371">
        <f>[1]III.POBLACIONES!E124</f>
        <v>0</v>
      </c>
    </row>
    <row r="212" spans="1:3" x14ac:dyDescent="0.25">
      <c r="A212" s="371" t="str">
        <f>[1]III.POBLACIONES!F124</f>
        <v>Artesanías</v>
      </c>
      <c r="B212" s="371">
        <f>[1]III.POBLACIONES!L124</f>
        <v>0</v>
      </c>
      <c r="C212" s="371">
        <f>[1]III.POBLACIONES!T124</f>
        <v>0</v>
      </c>
    </row>
    <row r="213" spans="1:3" x14ac:dyDescent="0.25">
      <c r="A213" s="371">
        <f>[1]III.POBLACIONES!E125</f>
        <v>0</v>
      </c>
    </row>
    <row r="214" spans="1:3" x14ac:dyDescent="0.25">
      <c r="A214" s="371" t="str">
        <f>[1]III.POBLACIONES!F125</f>
        <v>Educación</v>
      </c>
      <c r="B214" s="371">
        <f>[1]III.POBLACIONES!L125</f>
        <v>0</v>
      </c>
      <c r="C214" s="371">
        <f>[1]III.POBLACIONES!T125</f>
        <v>0</v>
      </c>
    </row>
    <row r="215" spans="1:3" x14ac:dyDescent="0.25">
      <c r="A215" s="9" t="str">
        <f>[1]III.POBLACIONES!D127</f>
        <v>¿Se considera la "Pertenecencia", "No Pertenencia" o "Egreso" de algún programa, sistema o institución en la definición de Población Objetivo?</v>
      </c>
      <c r="B215" s="371" t="str">
        <f>[1]III.POBLACIONES!O127</f>
        <v>NO</v>
      </c>
    </row>
    <row r="216" spans="1:3" x14ac:dyDescent="0.25">
      <c r="A216" s="371">
        <f>[1]III.POBLACIONES!E130</f>
        <v>0</v>
      </c>
    </row>
    <row r="217" spans="1:3" x14ac:dyDescent="0.25">
      <c r="A217" s="371" t="str">
        <f>[1]III.POBLACIONES!F130</f>
        <v>Pertenencia</v>
      </c>
      <c r="B217" s="371">
        <f>[1]III.POBLACIONES!L130</f>
        <v>0</v>
      </c>
      <c r="C217" s="371">
        <f>[1]III.POBLACIONES!T130</f>
        <v>0</v>
      </c>
    </row>
    <row r="218" spans="1:3" x14ac:dyDescent="0.25">
      <c r="A218" s="371">
        <f>[1]III.POBLACIONES!E131</f>
        <v>0</v>
      </c>
    </row>
    <row r="219" spans="1:3" x14ac:dyDescent="0.25">
      <c r="A219" s="371" t="str">
        <f>[1]III.POBLACIONES!F131</f>
        <v>No pertenencia</v>
      </c>
      <c r="B219" s="371">
        <f>[1]III.POBLACIONES!L131</f>
        <v>0</v>
      </c>
      <c r="C219" s="371">
        <f>[1]III.POBLACIONES!T131</f>
        <v>0</v>
      </c>
    </row>
    <row r="220" spans="1:3" x14ac:dyDescent="0.25">
      <c r="A220" s="371">
        <f>[1]III.POBLACIONES!E132</f>
        <v>0</v>
      </c>
    </row>
    <row r="221" spans="1:3" x14ac:dyDescent="0.25">
      <c r="A221" s="371" t="str">
        <f>[1]III.POBLACIONES!F132</f>
        <v>Egreso</v>
      </c>
      <c r="B221" s="371">
        <f>[1]III.POBLACIONES!L132</f>
        <v>0</v>
      </c>
      <c r="C221" s="371">
        <f>[1]III.POBLACIONES!T132</f>
        <v>0</v>
      </c>
    </row>
    <row r="222" spans="1:3" x14ac:dyDescent="0.25">
      <c r="A222" s="9" t="str">
        <f>[1]III.POBLACIONES!D134</f>
        <v>¿Se considera el nivel de educación en la definición de Población Objetivo?</v>
      </c>
      <c r="B222" s="371" t="str">
        <f>[1]III.POBLACIONES!O134</f>
        <v>NO</v>
      </c>
    </row>
    <row r="223" spans="1:3" x14ac:dyDescent="0.25">
      <c r="A223" s="371">
        <f>[1]III.POBLACIONES!E137</f>
        <v>0</v>
      </c>
      <c r="B223" s="371" t="str">
        <f>[1]III.POBLACIONES!F137</f>
        <v>Nivel Educacional</v>
      </c>
    </row>
    <row r="224" spans="1:3" x14ac:dyDescent="0.25">
      <c r="A224" s="371">
        <f>[1]III.POBLACIONES!F138</f>
        <v>0</v>
      </c>
    </row>
    <row r="225" spans="1:3" x14ac:dyDescent="0.25">
      <c r="A225" s="9" t="str">
        <f>[1]III.POBLACIONES!G138</f>
        <v>Educación Pre Básica </v>
      </c>
      <c r="B225" s="371">
        <f>[1]III.POBLACIONES!L138</f>
        <v>0</v>
      </c>
      <c r="C225" s="371">
        <f>[1]III.POBLACIONES!T138</f>
        <v>0</v>
      </c>
    </row>
    <row r="226" spans="1:3" x14ac:dyDescent="0.25">
      <c r="A226" s="371">
        <f>[1]III.POBLACIONES!F139</f>
        <v>0</v>
      </c>
    </row>
    <row r="227" spans="1:3" x14ac:dyDescent="0.25">
      <c r="A227" s="9" t="str">
        <f>[1]III.POBLACIONES!G139</f>
        <v>Sin Educación </v>
      </c>
      <c r="B227" s="371">
        <f>[1]III.POBLACIONES!L139</f>
        <v>0</v>
      </c>
      <c r="C227" s="371">
        <f>[1]III.POBLACIONES!T139</f>
        <v>0</v>
      </c>
    </row>
    <row r="228" spans="1:3" x14ac:dyDescent="0.25">
      <c r="A228" s="371">
        <f>[1]III.POBLACIONES!F140</f>
        <v>0</v>
      </c>
    </row>
    <row r="229" spans="1:3" x14ac:dyDescent="0.25">
      <c r="A229" s="9" t="str">
        <f>[1]III.POBLACIONES!G140</f>
        <v>Educación básica incompleta </v>
      </c>
      <c r="B229" s="371">
        <f>[1]III.POBLACIONES!L140</f>
        <v>0</v>
      </c>
      <c r="C229" s="371">
        <f>[1]III.POBLACIONES!T140</f>
        <v>0</v>
      </c>
    </row>
    <row r="230" spans="1:3" x14ac:dyDescent="0.25">
      <c r="A230" s="371">
        <f>[1]III.POBLACIONES!F141</f>
        <v>0</v>
      </c>
    </row>
    <row r="231" spans="1:3" x14ac:dyDescent="0.25">
      <c r="A231" s="9" t="str">
        <f>[1]III.POBLACIONES!G141</f>
        <v>Educación básica completa </v>
      </c>
      <c r="B231" s="371">
        <f>[1]III.POBLACIONES!L141</f>
        <v>0</v>
      </c>
      <c r="C231" s="371">
        <f>[1]III.POBLACIONES!T141</f>
        <v>0</v>
      </c>
    </row>
    <row r="232" spans="1:3" x14ac:dyDescent="0.25">
      <c r="A232" s="371">
        <f>[1]III.POBLACIONES!F142</f>
        <v>0</v>
      </c>
    </row>
    <row r="233" spans="1:3" x14ac:dyDescent="0.25">
      <c r="A233" s="9" t="str">
        <f>[1]III.POBLACIONES!G142</f>
        <v>Educación Media Incompleta </v>
      </c>
      <c r="B233" s="371">
        <f>[1]III.POBLACIONES!L142</f>
        <v>0</v>
      </c>
      <c r="C233" s="371">
        <f>[1]III.POBLACIONES!T142</f>
        <v>0</v>
      </c>
    </row>
    <row r="234" spans="1:3" x14ac:dyDescent="0.25">
      <c r="A234" s="371">
        <f>[1]III.POBLACIONES!F143</f>
        <v>0</v>
      </c>
    </row>
    <row r="235" spans="1:3" x14ac:dyDescent="0.25">
      <c r="A235" s="9" t="str">
        <f>[1]III.POBLACIONES!G143</f>
        <v>Educación Media Completa </v>
      </c>
      <c r="B235" s="371">
        <f>[1]III.POBLACIONES!L143</f>
        <v>0</v>
      </c>
      <c r="C235" s="371">
        <f>[1]III.POBLACIONES!T143</f>
        <v>0</v>
      </c>
    </row>
    <row r="236" spans="1:3" x14ac:dyDescent="0.25">
      <c r="A236" s="371">
        <f>[1]III.POBLACIONES!F144</f>
        <v>0</v>
      </c>
    </row>
    <row r="237" spans="1:3" x14ac:dyDescent="0.25">
      <c r="A237" s="9" t="str">
        <f>[1]III.POBLACIONES!G144</f>
        <v>Educación Superior Técnica incompleta </v>
      </c>
      <c r="B237" s="371">
        <f>[1]III.POBLACIONES!L144</f>
        <v>0</v>
      </c>
      <c r="C237" s="371">
        <f>[1]III.POBLACIONES!T144</f>
        <v>0</v>
      </c>
    </row>
    <row r="238" spans="1:3" x14ac:dyDescent="0.25">
      <c r="A238" s="371">
        <f>[1]III.POBLACIONES!F145</f>
        <v>0</v>
      </c>
    </row>
    <row r="239" spans="1:3" x14ac:dyDescent="0.25">
      <c r="A239" s="9" t="str">
        <f>[1]III.POBLACIONES!G145</f>
        <v>Educación Superior Técnica completa </v>
      </c>
      <c r="B239" s="371">
        <f>[1]III.POBLACIONES!L145</f>
        <v>0</v>
      </c>
      <c r="C239" s="371">
        <f>[1]III.POBLACIONES!T145</f>
        <v>0</v>
      </c>
    </row>
    <row r="240" spans="1:3" x14ac:dyDescent="0.25">
      <c r="A240" s="371">
        <f>[1]III.POBLACIONES!F146</f>
        <v>0</v>
      </c>
    </row>
    <row r="241" spans="1:3" x14ac:dyDescent="0.25">
      <c r="A241" s="9" t="str">
        <f>[1]III.POBLACIONES!G146</f>
        <v>Educación Superior Universitaria incompleta </v>
      </c>
      <c r="B241" s="371">
        <f>[1]III.POBLACIONES!L146</f>
        <v>0</v>
      </c>
      <c r="C241" s="371">
        <f>[1]III.POBLACIONES!T146</f>
        <v>0</v>
      </c>
    </row>
    <row r="242" spans="1:3" x14ac:dyDescent="0.25">
      <c r="A242" s="371">
        <f>[1]III.POBLACIONES!F147</f>
        <v>0</v>
      </c>
    </row>
    <row r="243" spans="1:3" x14ac:dyDescent="0.25">
      <c r="A243" s="9" t="str">
        <f>[1]III.POBLACIONES!G147</f>
        <v>Educación Superior Universitaria completa </v>
      </c>
      <c r="B243" s="371">
        <f>[1]III.POBLACIONES!L147</f>
        <v>0</v>
      </c>
      <c r="C243" s="371">
        <f>[1]III.POBLACIONES!T147</f>
        <v>0</v>
      </c>
    </row>
    <row r="244" spans="1:3" ht="14.25" customHeight="1" x14ac:dyDescent="0.25">
      <c r="A244" s="371">
        <f>[1]III.POBLACIONES!E148</f>
        <v>0</v>
      </c>
    </row>
    <row r="245" spans="1:3" ht="14.25" customHeight="1" x14ac:dyDescent="0.25">
      <c r="A245" s="9" t="str">
        <f>[1]III.POBLACIONES!F148</f>
        <v>Puntaje SIMCE</v>
      </c>
      <c r="B245" s="371">
        <f>[1]III.POBLACIONES!L148</f>
        <v>0</v>
      </c>
      <c r="C245" s="371">
        <f>[1]III.POBLACIONES!T148</f>
        <v>0</v>
      </c>
    </row>
    <row r="246" spans="1:3" x14ac:dyDescent="0.25">
      <c r="A246" s="371">
        <f>[1]III.POBLACIONES!E149</f>
        <v>0</v>
      </c>
    </row>
    <row r="247" spans="1:3" x14ac:dyDescent="0.25">
      <c r="A247" s="9" t="str">
        <f>[1]III.POBLACIONES!F149</f>
        <v>Puntaje PSU</v>
      </c>
      <c r="B247" s="371">
        <f>[1]III.POBLACIONES!L149</f>
        <v>0</v>
      </c>
      <c r="C247" s="371">
        <f>[1]III.POBLACIONES!T149</f>
        <v>0</v>
      </c>
    </row>
    <row r="248" spans="1:3" x14ac:dyDescent="0.25">
      <c r="A248" s="371">
        <f>[1]III.POBLACIONES!E150</f>
        <v>0</v>
      </c>
    </row>
    <row r="249" spans="1:3" x14ac:dyDescent="0.25">
      <c r="A249" s="9" t="str">
        <f>[1]III.POBLACIONES!F150</f>
        <v>Notas Escolares</v>
      </c>
      <c r="B249" s="371">
        <f>[1]III.POBLACIONES!L150</f>
        <v>0</v>
      </c>
      <c r="C249" s="371">
        <f>[1]III.POBLACIONES!T150</f>
        <v>0</v>
      </c>
    </row>
    <row r="250" spans="1:3" x14ac:dyDescent="0.25">
      <c r="A250" s="371">
        <f>[1]III.POBLACIONES!E151</f>
        <v>0</v>
      </c>
    </row>
    <row r="251" spans="1:3" x14ac:dyDescent="0.25">
      <c r="A251" s="9" t="str">
        <f>[1]III.POBLACIONES!F151</f>
        <v>Asistencia escolar</v>
      </c>
      <c r="B251" s="371">
        <f>[1]III.POBLACIONES!L151</f>
        <v>0</v>
      </c>
      <c r="C251" s="371">
        <f>[1]III.POBLACIONES!T151</f>
        <v>0</v>
      </c>
    </row>
    <row r="252" spans="1:3" x14ac:dyDescent="0.25">
      <c r="A252" s="9" t="str">
        <f>[1]III.POBLACIONES!D153</f>
        <v>¿Se considera la situación laboral en la definición de Población Objetivo?</v>
      </c>
      <c r="B252" s="371" t="str">
        <f>[1]III.POBLACIONES!O153</f>
        <v>NO</v>
      </c>
    </row>
    <row r="253" spans="1:3" x14ac:dyDescent="0.25">
      <c r="A253" s="371">
        <f>[1]III.POBLACIONES!E156</f>
        <v>0</v>
      </c>
    </row>
    <row r="254" spans="1:3" x14ac:dyDescent="0.25">
      <c r="A254" s="9" t="str">
        <f>[1]III.POBLACIONES!F156</f>
        <v>Microemprendedor</v>
      </c>
      <c r="B254" s="371">
        <f>[1]III.POBLACIONES!L156</f>
        <v>0</v>
      </c>
      <c r="C254" s="371">
        <f>[1]III.POBLACIONES!T156</f>
        <v>0</v>
      </c>
    </row>
    <row r="255" spans="1:3" x14ac:dyDescent="0.25">
      <c r="A255" s="371">
        <f>[1]III.POBLACIONES!E157</f>
        <v>0</v>
      </c>
    </row>
    <row r="256" spans="1:3" x14ac:dyDescent="0.25">
      <c r="A256" s="9" t="str">
        <f>[1]III.POBLACIONES!F157</f>
        <v>Microempresario</v>
      </c>
      <c r="B256" s="371">
        <f>[1]III.POBLACIONES!L157</f>
        <v>0</v>
      </c>
      <c r="C256" s="371">
        <f>[1]III.POBLACIONES!T157</f>
        <v>0</v>
      </c>
    </row>
    <row r="257" spans="1:3" x14ac:dyDescent="0.25">
      <c r="A257" s="371">
        <f>[1]III.POBLACIONES!E158</f>
        <v>0</v>
      </c>
    </row>
    <row r="258" spans="1:3" x14ac:dyDescent="0.25">
      <c r="A258" s="9" t="str">
        <f>[1]III.POBLACIONES!F158</f>
        <v>Trabajador independiente (Cuenta Propia)</v>
      </c>
      <c r="B258" s="371">
        <f>[1]III.POBLACIONES!L158</f>
        <v>0</v>
      </c>
      <c r="C258" s="371">
        <f>[1]III.POBLACIONES!T158</f>
        <v>0</v>
      </c>
    </row>
    <row r="259" spans="1:3" x14ac:dyDescent="0.25">
      <c r="A259" s="371">
        <f>[1]III.POBLACIONES!E159</f>
        <v>0</v>
      </c>
    </row>
    <row r="260" spans="1:3" x14ac:dyDescent="0.25">
      <c r="A260" s="9" t="str">
        <f>[1]III.POBLACIONES!F159</f>
        <v>Empleado</v>
      </c>
      <c r="B260" s="371">
        <f>[1]III.POBLACIONES!L159</f>
        <v>0</v>
      </c>
      <c r="C260" s="371">
        <f>[1]III.POBLACIONES!T159</f>
        <v>0</v>
      </c>
    </row>
    <row r="261" spans="1:3" x14ac:dyDescent="0.25">
      <c r="A261" s="371">
        <f>[1]III.POBLACIONES!E160</f>
        <v>0</v>
      </c>
    </row>
    <row r="262" spans="1:3" x14ac:dyDescent="0.25">
      <c r="A262" s="9" t="str">
        <f>[1]III.POBLACIONES!F160</f>
        <v>Cesante / Busca Trabajo por primera vez</v>
      </c>
      <c r="B262" s="371">
        <f>[1]III.POBLACIONES!L160</f>
        <v>0</v>
      </c>
      <c r="C262" s="371">
        <f>[1]III.POBLACIONES!T160</f>
        <v>0</v>
      </c>
    </row>
    <row r="263" spans="1:3" x14ac:dyDescent="0.25">
      <c r="A263" s="371">
        <f>[1]III.POBLACIONES!E161</f>
        <v>0</v>
      </c>
    </row>
    <row r="264" spans="1:3" x14ac:dyDescent="0.25">
      <c r="A264" s="9" t="str">
        <f>[1]III.POBLACIONES!F161</f>
        <v>Iniciadores e Inactivos</v>
      </c>
      <c r="B264" s="371">
        <f>[1]III.POBLACIONES!L161</f>
        <v>0</v>
      </c>
      <c r="C264" s="371">
        <f>[1]III.POBLACIONES!T161</f>
        <v>0</v>
      </c>
    </row>
    <row r="265" spans="1:3" x14ac:dyDescent="0.25">
      <c r="A265" s="9" t="str">
        <f>[1]III.POBLACIONES!D163</f>
        <v>¿Se considera la condición de habitabilidad en la definición de Población Objetivo?</v>
      </c>
      <c r="B265" s="371" t="str">
        <f>[1]III.POBLACIONES!O163</f>
        <v>NO</v>
      </c>
    </row>
    <row r="266" spans="1:3" x14ac:dyDescent="0.25">
      <c r="A266" s="371">
        <f>[1]III.POBLACIONES!E166</f>
        <v>0</v>
      </c>
    </row>
    <row r="267" spans="1:3" x14ac:dyDescent="0.25">
      <c r="A267" s="9" t="str">
        <f>[1]III.POBLACIONES!F166</f>
        <v>Allegado</v>
      </c>
      <c r="B267" s="371">
        <f>[1]III.POBLACIONES!L166</f>
        <v>0</v>
      </c>
      <c r="C267" s="371">
        <f>[1]III.POBLACIONES!T166</f>
        <v>0</v>
      </c>
    </row>
    <row r="268" spans="1:3" x14ac:dyDescent="0.25">
      <c r="A268" s="371">
        <f>[1]III.POBLACIONES!E167</f>
        <v>0</v>
      </c>
    </row>
    <row r="269" spans="1:3" x14ac:dyDescent="0.25">
      <c r="A269" s="9" t="str">
        <f>[1]III.POBLACIONES!F167</f>
        <v>Posesión de Inmueble</v>
      </c>
      <c r="B269" s="371">
        <f>[1]III.POBLACIONES!L167</f>
        <v>0</v>
      </c>
      <c r="C269" s="371">
        <f>[1]III.POBLACIONES!T167</f>
        <v>0</v>
      </c>
    </row>
    <row r="270" spans="1:3" x14ac:dyDescent="0.25">
      <c r="A270" s="371">
        <f>[1]III.POBLACIONES!E168</f>
        <v>0</v>
      </c>
    </row>
    <row r="271" spans="1:3" x14ac:dyDescent="0.25">
      <c r="A271" s="9" t="str">
        <f>[1]III.POBLACIONES!F168</f>
        <v>Puntaje de Carencia Habitacional</v>
      </c>
      <c r="B271" s="371">
        <f>[1]III.POBLACIONES!L168</f>
        <v>0</v>
      </c>
      <c r="C271" s="371">
        <f>[1]III.POBLACIONES!T168</f>
        <v>0</v>
      </c>
    </row>
    <row r="272" spans="1:3" x14ac:dyDescent="0.25">
      <c r="A272" s="9" t="str">
        <f>[1]III.POBLACIONES!D170</f>
        <v>¿Se considera la situación judicial en la definición de Población Objetivo?</v>
      </c>
      <c r="B272" s="371" t="str">
        <f>[1]III.POBLACIONES!O170</f>
        <v>NO</v>
      </c>
    </row>
    <row r="273" spans="1:3" x14ac:dyDescent="0.25">
      <c r="A273" s="371">
        <f>[1]III.POBLACIONES!E173</f>
        <v>0</v>
      </c>
    </row>
    <row r="274" spans="1:3" x14ac:dyDescent="0.25">
      <c r="A274" s="9" t="str">
        <f>[1]III.POBLACIONES!F173</f>
        <v xml:space="preserve">Situación de Carcel </v>
      </c>
      <c r="B274" s="371">
        <f>[1]III.POBLACIONES!L173</f>
        <v>0</v>
      </c>
      <c r="C274" s="371">
        <f>[1]III.POBLACIONES!T173</f>
        <v>0</v>
      </c>
    </row>
    <row r="275" spans="1:3" x14ac:dyDescent="0.25">
      <c r="A275" s="371">
        <f>[1]III.POBLACIONES!E174</f>
        <v>0</v>
      </c>
    </row>
    <row r="276" spans="1:3" x14ac:dyDescent="0.25">
      <c r="A276" s="9" t="str">
        <f>[1]III.POBLACIONES!F174</f>
        <v>Familiares de aquellos en situación de cárcel</v>
      </c>
      <c r="B276" s="371">
        <f>[1]III.POBLACIONES!L174</f>
        <v>0</v>
      </c>
      <c r="C276" s="371">
        <f>[1]III.POBLACIONES!T174</f>
        <v>0</v>
      </c>
    </row>
    <row r="277" spans="1:3" x14ac:dyDescent="0.25">
      <c r="A277" s="371">
        <f>[1]III.POBLACIONES!E175</f>
        <v>0</v>
      </c>
    </row>
    <row r="278" spans="1:3" x14ac:dyDescent="0.25">
      <c r="A278" s="9" t="str">
        <f>[1]III.POBLACIONES!F175</f>
        <v>Personas en proceso judicial</v>
      </c>
      <c r="B278" s="371">
        <f>[1]III.POBLACIONES!L175</f>
        <v>0</v>
      </c>
      <c r="C278" s="371">
        <f>[1]III.POBLACIONES!T175</f>
        <v>0</v>
      </c>
    </row>
    <row r="279" spans="1:3" x14ac:dyDescent="0.25">
      <c r="A279" s="371">
        <f>[1]III.POBLACIONES!E176</f>
        <v>0</v>
      </c>
    </row>
    <row r="280" spans="1:3" x14ac:dyDescent="0.25">
      <c r="A280" s="9" t="str">
        <f>[1]III.POBLACIONES!F176</f>
        <v>Ex - penitenciarios</v>
      </c>
      <c r="B280" s="371">
        <f>[1]III.POBLACIONES!L176</f>
        <v>0</v>
      </c>
      <c r="C280" s="371">
        <f>[1]III.POBLACIONES!T176</f>
        <v>0</v>
      </c>
    </row>
    <row r="281" spans="1:3" x14ac:dyDescent="0.25">
      <c r="A281" s="9" t="str">
        <f>[1]III.POBLACIONES!D178</f>
        <v>¿Se considera la vulneración de derechos en la definición de Población Objetivo?</v>
      </c>
      <c r="B281" s="371" t="str">
        <f>[1]III.POBLACIONES!O178</f>
        <v>NO</v>
      </c>
    </row>
    <row r="282" spans="1:3" x14ac:dyDescent="0.25">
      <c r="A282" s="371">
        <f>[1]III.POBLACIONES!E181</f>
        <v>0</v>
      </c>
    </row>
    <row r="283" spans="1:3" x14ac:dyDescent="0.25">
      <c r="A283" s="9" t="str">
        <f>[1]III.POBLACIONES!F181</f>
        <v>Víctima de la delincuencia</v>
      </c>
      <c r="B283" s="371">
        <f>[1]III.POBLACIONES!L181</f>
        <v>0</v>
      </c>
      <c r="C283" s="371">
        <f>[1]III.POBLACIONES!T181</f>
        <v>0</v>
      </c>
    </row>
    <row r="284" spans="1:3" x14ac:dyDescent="0.25">
      <c r="A284" s="371">
        <f>[1]III.POBLACIONES!E182</f>
        <v>0</v>
      </c>
    </row>
    <row r="285" spans="1:3" x14ac:dyDescent="0.25">
      <c r="A285" s="9" t="str">
        <f>[1]III.POBLACIONES!F182</f>
        <v>Víctimas de violencia intrafamiliar</v>
      </c>
      <c r="B285" s="371">
        <f>[1]III.POBLACIONES!L182</f>
        <v>0</v>
      </c>
      <c r="C285" s="371">
        <f>[1]III.POBLACIONES!T182</f>
        <v>0</v>
      </c>
    </row>
    <row r="286" spans="1:3" x14ac:dyDescent="0.25">
      <c r="A286" s="371">
        <f>[1]III.POBLACIONES!E183</f>
        <v>0</v>
      </c>
    </row>
    <row r="287" spans="1:3" x14ac:dyDescent="0.25">
      <c r="A287" s="9" t="str">
        <f>[1]III.POBLACIONES!F183</f>
        <v>Derechos Laborales</v>
      </c>
      <c r="B287" s="371">
        <f>[1]III.POBLACIONES!L183</f>
        <v>0</v>
      </c>
      <c r="C287" s="371">
        <f>[1]III.POBLACIONES!T183</f>
        <v>0</v>
      </c>
    </row>
    <row r="288" spans="1:3" x14ac:dyDescent="0.25">
      <c r="A288" s="371">
        <f>[1]III.POBLACIONES!E184</f>
        <v>0</v>
      </c>
    </row>
    <row r="289" spans="1:7" x14ac:dyDescent="0.25">
      <c r="A289" s="9" t="str">
        <f>[1]III.POBLACIONES!F184</f>
        <v>Otra vulneración de derechos</v>
      </c>
      <c r="B289" s="371">
        <f>[1]III.POBLACIONES!L184</f>
        <v>0</v>
      </c>
      <c r="C289" s="371">
        <f>[1]III.POBLACIONES!T184</f>
        <v>0</v>
      </c>
    </row>
    <row r="290" spans="1:7" x14ac:dyDescent="0.25">
      <c r="A290" s="9" t="str">
        <f>[1]III.POBLACIONES!D186</f>
        <v>¿Existen criterios adicionales a los anteriormente señalados para acceder al beneficio? ¿Cuáles? Por cada uno de los criterios explicite los requisitos específicos y certificados de cumplimiento de estos requisitos.</v>
      </c>
      <c r="B290" s="371" t="str">
        <f>[1]III.POBLACIONES!O186</f>
        <v>- Aporte al desarrollo artístico de la comunidad escolar y local, contemplando como requisitos la existencia de acciones     tendientes a potenciar la producción, difusión y consumo artístico local.
- Estrategias que sustenten la continuidad del proyecto en el tiempo.
Todo esto, se certifica en el proceso de postulación, a partir de los antecedentes curriculares presentados.</v>
      </c>
    </row>
    <row r="291" spans="1:7" x14ac:dyDescent="0.25">
      <c r="A291" s="9" t="str">
        <f>[1]III.POBLACIONES!B188</f>
        <v>Población Beneficiaria</v>
      </c>
    </row>
    <row r="292" spans="1:7" x14ac:dyDescent="0.25">
      <c r="A292" s="9" t="str">
        <f>[1]III.POBLACIONES!B191</f>
        <v>¿Se debe postular o inscribirse para poder ser beneficiario del programa?</v>
      </c>
      <c r="B292" s="371" t="str">
        <f>[1]III.POBLACIONES!O191</f>
        <v>SI</v>
      </c>
    </row>
    <row r="293" spans="1:7" x14ac:dyDescent="0.25">
      <c r="A293" s="9" t="str">
        <f>[1]III.POBLACIONES!B193</f>
        <v>¿Es el programa universal a toda su población objetivo? Se entiende como programa universal aquel programa que debe entregar el beneficio a todas las personas que cumplen los requisitos de entrada.</v>
      </c>
      <c r="B293" s="371" t="str">
        <f>[1]III.POBLACIONES!O193</f>
        <v>NO</v>
      </c>
    </row>
    <row r="294" spans="1:7" x14ac:dyDescent="0.25">
      <c r="A294" s="9" t="str">
        <f>[1]III.POBLACIONES!B195</f>
        <v>¿Existe algún sistema de selección dentro de los potenciales beneficiarios? (Orden de asignación de los beneficiarios) Enumere.</v>
      </c>
      <c r="B294" s="371" t="str">
        <f>[1]III.POBLACIONES!O195</f>
        <v xml:space="preserve">Concurso público, que tiene como criterios, entre otros, el aporte metodológico al mejoramiento de los procesos de enseñanza aprendizaje; que la iniciativa sea coherente con el proyecto artístico cultural y educativo de la entidad postulante; su coherencia entre objetivos y actividades. </v>
      </c>
    </row>
    <row r="295" spans="1:7" x14ac:dyDescent="0.25">
      <c r="A295" s="9" t="str">
        <f>[1]III.POBLACIONES!B198</f>
        <v>Cuantificación de las Poblaciones</v>
      </c>
    </row>
    <row r="296" spans="1:7" x14ac:dyDescent="0.25">
      <c r="A296" s="367">
        <f>[1]III.POBLACIONES!B200</f>
        <v>0</v>
      </c>
      <c r="B296" s="367" t="str">
        <f>[1]III.POBLACIONES!K200</f>
        <v>Unidad de medida</v>
      </c>
      <c r="C296" s="367">
        <f>[1]III.POBLACIONES!P200</f>
        <v>2008</v>
      </c>
      <c r="D296" s="367">
        <f>[1]III.POBLACIONES!R200</f>
        <v>2009</v>
      </c>
      <c r="E296" s="367">
        <f>[1]III.POBLACIONES!T200</f>
        <v>2010</v>
      </c>
      <c r="F296" s="367">
        <f>[1]III.POBLACIONES!V200</f>
        <v>2011</v>
      </c>
      <c r="G296" s="367">
        <f>[1]III.POBLACIONES!X200</f>
        <v>2012</v>
      </c>
    </row>
    <row r="297" spans="1:7" x14ac:dyDescent="0.25">
      <c r="A297" s="367" t="str">
        <f>[1]III.POBLACIONES!B201</f>
        <v xml:space="preserve">Población Objetivo  </v>
      </c>
      <c r="B297" s="367" t="str">
        <f>[1]III.POBLACIONES!K201</f>
        <v>Organizaciones</v>
      </c>
      <c r="C297" s="374">
        <f>[1]III.POBLACIONES!P201</f>
        <v>0</v>
      </c>
      <c r="D297" s="374">
        <f>[1]III.POBLACIONES!R201</f>
        <v>-2</v>
      </c>
      <c r="E297" s="374">
        <f>[1]III.POBLACIONES!T201</f>
        <v>-2</v>
      </c>
      <c r="F297" s="374">
        <f>[1]III.POBLACIONES!V201</f>
        <v>54</v>
      </c>
      <c r="G297" s="374">
        <f>[1]III.POBLACIONES!X201</f>
        <v>57</v>
      </c>
    </row>
    <row r="298" spans="1:7" x14ac:dyDescent="0.25">
      <c r="A298" s="367" t="str">
        <f>[1]III.POBLACIONES!B202</f>
        <v>¿Cuál es la meta de beneficiarios de este programa?</v>
      </c>
      <c r="B298" s="367" t="str">
        <f>[1]III.POBLACIONES!K202</f>
        <v>Organizaciones</v>
      </c>
      <c r="C298" s="374">
        <f>[1]III.POBLACIONES!P202</f>
        <v>0</v>
      </c>
      <c r="D298" s="374">
        <f>[1]III.POBLACIONES!R202</f>
        <v>-2</v>
      </c>
      <c r="E298" s="374">
        <f>[1]III.POBLACIONES!T202</f>
        <v>-2</v>
      </c>
      <c r="F298" s="374">
        <f>[1]III.POBLACIONES!V202</f>
        <v>38</v>
      </c>
      <c r="G298" s="374">
        <f>[1]III.POBLACIONES!X202</f>
        <v>53</v>
      </c>
    </row>
    <row r="299" spans="1:7" x14ac:dyDescent="0.25">
      <c r="A299" s="367" t="str">
        <f>[1]III.POBLACIONES!B203</f>
        <v>Número de beneficiarios (beneficios ejecutados) por año</v>
      </c>
      <c r="B299" s="367" t="str">
        <f>[1]III.POBLACIONES!K203</f>
        <v>Organizaciones</v>
      </c>
      <c r="C299" s="374">
        <f>[1]III.POBLACIONES!P203</f>
        <v>0</v>
      </c>
      <c r="D299" s="374">
        <f>[1]III.POBLACIONES!R203</f>
        <v>-2</v>
      </c>
      <c r="E299" s="374">
        <f>[1]III.POBLACIONES!T203</f>
        <v>-2</v>
      </c>
      <c r="F299" s="374">
        <f>[1]III.POBLACIONES!V203</f>
        <v>38</v>
      </c>
      <c r="G299" s="374">
        <f>[1]III.POBLACIONES!X203</f>
        <v>53</v>
      </c>
    </row>
    <row r="300" spans="1:7" x14ac:dyDescent="0.25">
      <c r="A300" s="367" t="str">
        <f>[1]III.POBLACIONES!B204</f>
        <v>¿Cuál es el promedio de espera (medido en meses) de un postulante para recibir el beneficio? (excluye rechazados)</v>
      </c>
      <c r="B300" s="367"/>
      <c r="C300" s="374">
        <f>[1]III.POBLACIONES!P204</f>
        <v>0</v>
      </c>
      <c r="D300" s="374">
        <f>[1]III.POBLACIONES!R204</f>
        <v>0</v>
      </c>
      <c r="E300" s="374">
        <f>[1]III.POBLACIONES!T204</f>
        <v>0</v>
      </c>
      <c r="F300" s="374">
        <f>[1]III.POBLACIONES!V204</f>
        <v>0</v>
      </c>
      <c r="G300" s="374">
        <f>[1]III.POBLACIONES!X204</f>
        <v>0</v>
      </c>
    </row>
    <row r="301" spans="1:7" ht="18" customHeight="1" x14ac:dyDescent="0.25">
      <c r="A301" s="9" t="str">
        <f>[1]III.POBLACIONES!B207</f>
        <v>Explique la metodología que utilizó para cuantificar la población objetivo del programa</v>
      </c>
      <c r="B301" s="9" t="str">
        <f>[1]III.POBLACIONES!J207</f>
        <v>Población objetivo cuantificada  a partir de las siguientes variables: vulnerabilidad (Instituciones que atiendan a población vulnerable al menos en un 30%), Fomento del arte en la enseñanza formal (Programas artísticos sistemáticos desarrollados en la educación Básica, Media con o sin Formación Artística diferenciada), y Fomento del arte en la enseñanza no formal (Programas artísticos sistemáticos desarrollados en instituciones educativas que atienden a población en edad escolar).</v>
      </c>
    </row>
    <row r="302" spans="1:7" x14ac:dyDescent="0.25">
      <c r="A302" s="9" t="str">
        <f>'[1]IV. ESTRATEGIA INT.'!B5</f>
        <v xml:space="preserve">Describa la metodología de intervención del programa. Refiérase a qué hacen, cómo lo hacen, quienes participan. </v>
      </c>
      <c r="B302" s="371" t="str">
        <f>'[1]IV. ESTRATEGIA INT.'!J5</f>
        <v xml:space="preserve">Fondo concursable que busca incrementar el financiamiento a aquellas instituciones educacionales cuyos proyectos educativos incorporan el arte como uno de sus componentes. El fondo tiene tres categorías de postulación, una destinada a escuelas y liceos artísticos reconocidos por Mineduc, otra orientada a escuelas y liceos que dentro de sus proyectos educativos incorporan el arte y la cultura como herramientas didácticas – pedagógicas y la tercera orientada a centros culturales, corporaciones, conservatorios, entre otros, con y sin reconocimiento de “Escuela Artística” por Mineduc.
</v>
      </c>
    </row>
    <row r="303" spans="1:7" x14ac:dyDescent="0.25">
      <c r="A303" s="9" t="str">
        <f>'[1]IV. ESTRATEGIA INT.'!B7</f>
        <v>Tiempo de Intervención (sólo si aplica). Especifique claramente a qué parte del proceso de entrega del beneficio se está haciendo referencia.</v>
      </c>
      <c r="B303" s="371" t="str">
        <f>'[1]IV. ESTRATEGIA INT.'!J7</f>
        <v>Anual</v>
      </c>
    </row>
    <row r="304" spans="1:7" x14ac:dyDescent="0.25">
      <c r="A304" s="9" t="str">
        <f>'[1]IV. ESTRATEGIA INT.'!B9</f>
        <v>¿Cuántos componentes tiene el programa? Corresponden a los bienes y/o servicios que produce o entrega el programa para cumplir su propósito. (Mínimo=1 / Máximo =35)</v>
      </c>
      <c r="B304" s="371">
        <f>'[1]IV. ESTRATEGIA INT.'!AA9</f>
        <v>3</v>
      </c>
    </row>
    <row r="305" spans="1:36" x14ac:dyDescent="0.25">
      <c r="A305" s="9">
        <v>0</v>
      </c>
      <c r="B305" s="9" t="str">
        <f>'[1]IV. ESTRATEGIA INT.'!J11</f>
        <v>Componente 1</v>
      </c>
      <c r="C305" s="9" t="str">
        <f>'[1]IV. ESTRATEGIA INT.'!S11</f>
        <v>Componente 2</v>
      </c>
      <c r="D305" s="9" t="str">
        <f>'[1]IV. ESTRATEGIA INT.'!AB11</f>
        <v>Componente 3</v>
      </c>
      <c r="E305" s="9" t="str">
        <f>'[1]IV. ESTRATEGIA INT.'!AK11</f>
        <v>Componente 4</v>
      </c>
      <c r="F305" s="9" t="str">
        <f>'[1]IV. ESTRATEGIA INT.'!AT11</f>
        <v>Componente 5</v>
      </c>
      <c r="G305" s="9" t="str">
        <f>'[1]IV. ESTRATEGIA INT.'!BC11</f>
        <v>Componente 6</v>
      </c>
      <c r="H305" s="9" t="str">
        <f>'[1]IV. ESTRATEGIA INT.'!BL11</f>
        <v>Componente 7</v>
      </c>
      <c r="I305" s="9" t="str">
        <f>'[1]IV. ESTRATEGIA INT.'!BU11</f>
        <v>Componente 8</v>
      </c>
      <c r="J305" s="9" t="str">
        <f>'[1]IV. ESTRATEGIA INT.'!CD11</f>
        <v>Componente 9</v>
      </c>
      <c r="K305" s="9" t="str">
        <f>'[1]IV. ESTRATEGIA INT.'!CM11</f>
        <v>Componente 10</v>
      </c>
      <c r="L305" s="9" t="str">
        <f>'[1]IV. ESTRATEGIA INT.'!CV11</f>
        <v>Componente 11</v>
      </c>
      <c r="M305" s="9" t="str">
        <f>'[1]IV. ESTRATEGIA INT.'!DE11</f>
        <v>Componente 12</v>
      </c>
      <c r="N305" s="9" t="str">
        <f>'[1]IV. ESTRATEGIA INT.'!DN11</f>
        <v>Componente 13</v>
      </c>
      <c r="O305" s="9" t="str">
        <f>'[1]IV. ESTRATEGIA INT.'!DW11</f>
        <v>Componente 14</v>
      </c>
      <c r="P305" s="367" t="str">
        <f>'[1]IV. ESTRATEGIA INT.'!EF11</f>
        <v>Componente 15</v>
      </c>
      <c r="Q305" s="367" t="str">
        <f>'[1]IV. ESTRATEGIA INT.'!EO11</f>
        <v>Componente 16</v>
      </c>
      <c r="R305" s="367" t="str">
        <f>'[1]IV. ESTRATEGIA INT.'!EX11</f>
        <v>Componente 17</v>
      </c>
      <c r="S305" s="367" t="str">
        <f>'[1]IV. ESTRATEGIA INT.'!FG11</f>
        <v>Componente 18</v>
      </c>
      <c r="T305" s="367" t="str">
        <f>'[1]IV. ESTRATEGIA INT.'!FP11</f>
        <v>Componente 19</v>
      </c>
      <c r="U305" s="367" t="str">
        <f>'[1]IV. ESTRATEGIA INT.'!FY11</f>
        <v>Componente 20</v>
      </c>
      <c r="V305" s="367" t="str">
        <f>'[1]IV. ESTRATEGIA INT.'!GH11</f>
        <v>Componente 21</v>
      </c>
      <c r="W305" s="367" t="str">
        <f>'[1]IV. ESTRATEGIA INT.'!GQ11</f>
        <v>Componente 22</v>
      </c>
      <c r="X305" s="367" t="str">
        <f>'[1]IV. ESTRATEGIA INT.'!GZ11</f>
        <v>Componente 23</v>
      </c>
      <c r="Y305" s="367" t="str">
        <f>'[1]IV. ESTRATEGIA INT.'!HI11</f>
        <v>Componente 24</v>
      </c>
      <c r="Z305" s="367" t="str">
        <f>'[1]IV. ESTRATEGIA INT.'!HR11</f>
        <v>Componente 25</v>
      </c>
      <c r="AA305" s="367" t="str">
        <f>'[1]IV. ESTRATEGIA INT.'!IA11</f>
        <v>Componente 26</v>
      </c>
      <c r="AB305" s="367" t="str">
        <f>'[1]IV. ESTRATEGIA INT.'!IJ11</f>
        <v>Componente 27</v>
      </c>
      <c r="AC305" s="367" t="str">
        <f>'[1]IV. ESTRATEGIA INT.'!IS11</f>
        <v>Componente 28</v>
      </c>
      <c r="AD305" s="367" t="str">
        <f>'[1]IV. ESTRATEGIA INT.'!JB11</f>
        <v>Componente 29</v>
      </c>
      <c r="AE305" s="367" t="str">
        <f>'[1]IV. ESTRATEGIA INT.'!JK11</f>
        <v>Componente 30</v>
      </c>
      <c r="AF305" s="367" t="str">
        <f>'[1]IV. ESTRATEGIA INT.'!JT11</f>
        <v>Componente 31</v>
      </c>
      <c r="AG305" s="367" t="str">
        <f>'[1]IV. ESTRATEGIA INT.'!KC11</f>
        <v>Componente 32</v>
      </c>
      <c r="AH305" s="367" t="str">
        <f>'[1]IV. ESTRATEGIA INT.'!KL11</f>
        <v>Componente 33</v>
      </c>
      <c r="AI305" s="367" t="str">
        <f>'[1]IV. ESTRATEGIA INT.'!KU11</f>
        <v>Componente 34</v>
      </c>
      <c r="AJ305" s="367" t="str">
        <f>'[1]IV. ESTRATEGIA INT.'!LD11</f>
        <v>Componente 35</v>
      </c>
    </row>
    <row r="306" spans="1:36" x14ac:dyDescent="0.25">
      <c r="A306" s="9" t="str">
        <f>'[1]IV. ESTRATEGIA INT.'!D13</f>
        <v xml:space="preserve">Nombre del componente </v>
      </c>
      <c r="B306" s="9" t="str">
        <f>'[1]IV. ESTRATEGIA INT.'!J13</f>
        <v>Concurso</v>
      </c>
      <c r="C306" s="9" t="str">
        <f>'[1]IV. ESTRATEGIA INT.'!S13</f>
        <v>Coordinación y evaluación de los proyectos.</v>
      </c>
      <c r="D306" s="9" t="str">
        <f>'[1]IV. ESTRATEGIA INT.'!AB13</f>
        <v>Asistencia técnica</v>
      </c>
      <c r="E306" s="9">
        <f>'[1]IV. ESTRATEGIA INT.'!AK13</f>
        <v>0</v>
      </c>
      <c r="F306" s="9">
        <f>'[1]IV. ESTRATEGIA INT.'!AT13</f>
        <v>0</v>
      </c>
      <c r="G306" s="9">
        <f>'[1]IV. ESTRATEGIA INT.'!BC13</f>
        <v>0</v>
      </c>
      <c r="H306" s="9">
        <f>'[1]IV. ESTRATEGIA INT.'!BL13</f>
        <v>0</v>
      </c>
      <c r="I306" s="9">
        <f>'[1]IV. ESTRATEGIA INT.'!BU13</f>
        <v>0</v>
      </c>
      <c r="J306" s="9">
        <f>'[1]IV. ESTRATEGIA INT.'!CD13</f>
        <v>0</v>
      </c>
      <c r="K306" s="9">
        <f>'[1]IV. ESTRATEGIA INT.'!CM13</f>
        <v>0</v>
      </c>
      <c r="L306" s="9">
        <f>'[1]IV. ESTRATEGIA INT.'!CV13</f>
        <v>0</v>
      </c>
      <c r="M306" s="9">
        <f>'[1]IV. ESTRATEGIA INT.'!DE13</f>
        <v>0</v>
      </c>
      <c r="N306" s="9">
        <f>'[1]IV. ESTRATEGIA INT.'!DN13</f>
        <v>0</v>
      </c>
      <c r="O306" s="9">
        <f>'[1]IV. ESTRATEGIA INT.'!DW13</f>
        <v>0</v>
      </c>
      <c r="P306" s="367">
        <f>'[1]IV. ESTRATEGIA INT.'!EF13</f>
        <v>0</v>
      </c>
      <c r="Q306" s="367">
        <f>'[1]IV. ESTRATEGIA INT.'!EO13</f>
        <v>0</v>
      </c>
      <c r="R306" s="367">
        <f>'[1]IV. ESTRATEGIA INT.'!EX13</f>
        <v>0</v>
      </c>
      <c r="S306" s="367">
        <f>'[1]IV. ESTRATEGIA INT.'!FG13</f>
        <v>0</v>
      </c>
      <c r="T306" s="367">
        <f>'[1]IV. ESTRATEGIA INT.'!FP13</f>
        <v>0</v>
      </c>
      <c r="U306" s="367">
        <f>'[1]IV. ESTRATEGIA INT.'!FY13</f>
        <v>0</v>
      </c>
      <c r="V306" s="367">
        <f>'[1]IV. ESTRATEGIA INT.'!GH13</f>
        <v>0</v>
      </c>
      <c r="W306" s="367">
        <f>'[1]IV. ESTRATEGIA INT.'!GQ13</f>
        <v>0</v>
      </c>
      <c r="X306" s="367">
        <f>'[1]IV. ESTRATEGIA INT.'!GZ13</f>
        <v>0</v>
      </c>
      <c r="Y306" s="367">
        <f>'[1]IV. ESTRATEGIA INT.'!HI13</f>
        <v>0</v>
      </c>
      <c r="Z306" s="367">
        <f>'[1]IV. ESTRATEGIA INT.'!HR13</f>
        <v>0</v>
      </c>
      <c r="AA306" s="367">
        <f>'[1]IV. ESTRATEGIA INT.'!IA13</f>
        <v>0</v>
      </c>
      <c r="AB306" s="367">
        <f>'[1]IV. ESTRATEGIA INT.'!IJ13</f>
        <v>0</v>
      </c>
      <c r="AC306" s="367">
        <f>'[1]IV. ESTRATEGIA INT.'!IS13</f>
        <v>0</v>
      </c>
      <c r="AD306" s="367">
        <f>'[1]IV. ESTRATEGIA INT.'!JB13</f>
        <v>0</v>
      </c>
      <c r="AE306" s="367">
        <f>'[1]IV. ESTRATEGIA INT.'!JK13</f>
        <v>0</v>
      </c>
      <c r="AF306" s="367">
        <f>'[1]IV. ESTRATEGIA INT.'!JT13</f>
        <v>0</v>
      </c>
      <c r="AG306" s="367">
        <f>'[1]IV. ESTRATEGIA INT.'!KC13</f>
        <v>0</v>
      </c>
      <c r="AH306" s="367">
        <f>'[1]IV. ESTRATEGIA INT.'!KL13</f>
        <v>0</v>
      </c>
      <c r="AI306" s="367">
        <f>'[1]IV. ESTRATEGIA INT.'!KU13</f>
        <v>0</v>
      </c>
      <c r="AJ306" s="367">
        <f>'[1]IV. ESTRATEGIA INT.'!LD13</f>
        <v>0</v>
      </c>
    </row>
    <row r="307" spans="1:36" x14ac:dyDescent="0.25">
      <c r="A307" s="9" t="str">
        <f>'[1]IV. ESTRATEGIA INT.'!D15</f>
        <v>Presupuesto Ejecutado 2011 M$</v>
      </c>
      <c r="B307" s="9">
        <f>'[1]IV. ESTRATEGIA INT.'!J15</f>
        <v>0</v>
      </c>
      <c r="C307" s="9">
        <f>'[1]IV. ESTRATEGIA INT.'!S15</f>
        <v>0</v>
      </c>
      <c r="D307" s="9">
        <f>'[1]IV. ESTRATEGIA INT.'!AB15</f>
        <v>0</v>
      </c>
      <c r="E307" s="9">
        <f>'[1]IV. ESTRATEGIA INT.'!AK15</f>
        <v>0</v>
      </c>
      <c r="F307" s="9">
        <f>'[1]IV. ESTRATEGIA INT.'!AT15</f>
        <v>0</v>
      </c>
      <c r="G307" s="9">
        <f>'[1]IV. ESTRATEGIA INT.'!BC15</f>
        <v>0</v>
      </c>
      <c r="H307" s="9">
        <f>'[1]IV. ESTRATEGIA INT.'!BL15</f>
        <v>0</v>
      </c>
      <c r="I307" s="9">
        <f>'[1]IV. ESTRATEGIA INT.'!BU15</f>
        <v>0</v>
      </c>
      <c r="J307" s="9">
        <f>'[1]IV. ESTRATEGIA INT.'!CD15</f>
        <v>0</v>
      </c>
      <c r="K307" s="9">
        <f>'[1]IV. ESTRATEGIA INT.'!CM15</f>
        <v>0</v>
      </c>
      <c r="L307" s="9">
        <f>'[1]IV. ESTRATEGIA INT.'!CV15</f>
        <v>0</v>
      </c>
      <c r="M307" s="9">
        <f>'[1]IV. ESTRATEGIA INT.'!DE15</f>
        <v>0</v>
      </c>
      <c r="N307" s="9">
        <f>'[1]IV. ESTRATEGIA INT.'!DN15</f>
        <v>0</v>
      </c>
      <c r="O307" s="9">
        <f>'[1]IV. ESTRATEGIA INT.'!DW15</f>
        <v>0</v>
      </c>
      <c r="P307" s="367">
        <f>'[1]IV. ESTRATEGIA INT.'!EF15</f>
        <v>0</v>
      </c>
      <c r="Q307" s="367">
        <f>'[1]IV. ESTRATEGIA INT.'!EO15</f>
        <v>0</v>
      </c>
      <c r="R307" s="367">
        <f>'[1]IV. ESTRATEGIA INT.'!EX15</f>
        <v>0</v>
      </c>
      <c r="S307" s="367">
        <f>'[1]IV. ESTRATEGIA INT.'!FG15</f>
        <v>0</v>
      </c>
      <c r="T307" s="367">
        <f>'[1]IV. ESTRATEGIA INT.'!FP15</f>
        <v>0</v>
      </c>
      <c r="U307" s="367">
        <f>'[1]IV. ESTRATEGIA INT.'!FY15</f>
        <v>0</v>
      </c>
      <c r="V307" s="367">
        <f>'[1]IV. ESTRATEGIA INT.'!GH15</f>
        <v>0</v>
      </c>
      <c r="W307" s="367">
        <f>'[1]IV. ESTRATEGIA INT.'!GQ15</f>
        <v>0</v>
      </c>
      <c r="X307" s="367">
        <f>'[1]IV. ESTRATEGIA INT.'!GZ15</f>
        <v>0</v>
      </c>
      <c r="Y307" s="367">
        <f>'[1]IV. ESTRATEGIA INT.'!HI15</f>
        <v>0</v>
      </c>
      <c r="Z307" s="367">
        <f>'[1]IV. ESTRATEGIA INT.'!HR15</f>
        <v>0</v>
      </c>
      <c r="AA307" s="367">
        <f>'[1]IV. ESTRATEGIA INT.'!IA15</f>
        <v>0</v>
      </c>
      <c r="AB307" s="367">
        <f>'[1]IV. ESTRATEGIA INT.'!IJ15</f>
        <v>0</v>
      </c>
      <c r="AC307" s="367">
        <f>'[1]IV. ESTRATEGIA INT.'!IS15</f>
        <v>0</v>
      </c>
      <c r="AD307" s="367">
        <f>'[1]IV. ESTRATEGIA INT.'!JB15</f>
        <v>0</v>
      </c>
      <c r="AE307" s="367">
        <f>'[1]IV. ESTRATEGIA INT.'!JK15</f>
        <v>0</v>
      </c>
      <c r="AF307" s="367">
        <f>'[1]IV. ESTRATEGIA INT.'!JT15</f>
        <v>0</v>
      </c>
      <c r="AG307" s="367">
        <f>'[1]IV. ESTRATEGIA INT.'!KC15</f>
        <v>0</v>
      </c>
      <c r="AH307" s="367">
        <f>'[1]IV. ESTRATEGIA INT.'!KL15</f>
        <v>0</v>
      </c>
      <c r="AI307" s="367">
        <f>'[1]IV. ESTRATEGIA INT.'!KU15</f>
        <v>0</v>
      </c>
      <c r="AJ307" s="367">
        <f>'[1]IV. ESTRATEGIA INT.'!LD15</f>
        <v>0</v>
      </c>
    </row>
    <row r="308" spans="1:36" x14ac:dyDescent="0.25">
      <c r="A308" s="9" t="str">
        <f>'[1]IV. ESTRATEGIA INT.'!D17</f>
        <v>Presupuesto Ley 2012 M$</v>
      </c>
      <c r="B308" s="9">
        <f>'[1]IV. ESTRATEGIA INT.'!J17</f>
        <v>-1</v>
      </c>
      <c r="C308" s="9">
        <f>'[1]IV. ESTRATEGIA INT.'!S17</f>
        <v>-1</v>
      </c>
      <c r="D308" s="9">
        <f>'[1]IV. ESTRATEGIA INT.'!AB17</f>
        <v>-1</v>
      </c>
      <c r="E308" s="9">
        <f>'[1]IV. ESTRATEGIA INT.'!AK17</f>
        <v>0</v>
      </c>
      <c r="F308" s="9">
        <f>'[1]IV. ESTRATEGIA INT.'!AT17</f>
        <v>0</v>
      </c>
      <c r="G308" s="9">
        <f>'[1]IV. ESTRATEGIA INT.'!BC17</f>
        <v>0</v>
      </c>
      <c r="H308" s="9">
        <f>'[1]IV. ESTRATEGIA INT.'!BL17</f>
        <v>0</v>
      </c>
      <c r="I308" s="9">
        <f>'[1]IV. ESTRATEGIA INT.'!BU17</f>
        <v>0</v>
      </c>
      <c r="J308" s="9">
        <f>'[1]IV. ESTRATEGIA INT.'!CD17</f>
        <v>0</v>
      </c>
      <c r="K308" s="9">
        <f>'[1]IV. ESTRATEGIA INT.'!CM17</f>
        <v>0</v>
      </c>
      <c r="L308" s="9">
        <f>'[1]IV. ESTRATEGIA INT.'!CV17</f>
        <v>0</v>
      </c>
      <c r="M308" s="9">
        <f>'[1]IV. ESTRATEGIA INT.'!DE17</f>
        <v>0</v>
      </c>
      <c r="N308" s="9">
        <f>'[1]IV. ESTRATEGIA INT.'!DN17</f>
        <v>0</v>
      </c>
      <c r="O308" s="9">
        <f>'[1]IV. ESTRATEGIA INT.'!DW17</f>
        <v>0</v>
      </c>
      <c r="P308" s="367">
        <f>'[1]IV. ESTRATEGIA INT.'!EF17</f>
        <v>0</v>
      </c>
      <c r="Q308" s="367">
        <f>'[1]IV. ESTRATEGIA INT.'!EO17</f>
        <v>0</v>
      </c>
      <c r="R308" s="367">
        <f>'[1]IV. ESTRATEGIA INT.'!EX17</f>
        <v>0</v>
      </c>
      <c r="S308" s="367">
        <f>'[1]IV. ESTRATEGIA INT.'!FG17</f>
        <v>0</v>
      </c>
      <c r="T308" s="367">
        <f>'[1]IV. ESTRATEGIA INT.'!FP17</f>
        <v>0</v>
      </c>
      <c r="U308" s="367">
        <f>'[1]IV. ESTRATEGIA INT.'!FY17</f>
        <v>0</v>
      </c>
      <c r="V308" s="367">
        <f>'[1]IV. ESTRATEGIA INT.'!GH17</f>
        <v>0</v>
      </c>
      <c r="W308" s="367">
        <f>'[1]IV. ESTRATEGIA INT.'!GQ17</f>
        <v>0</v>
      </c>
      <c r="X308" s="367">
        <f>'[1]IV. ESTRATEGIA INT.'!GZ17</f>
        <v>0</v>
      </c>
      <c r="Y308" s="367">
        <f>'[1]IV. ESTRATEGIA INT.'!HI17</f>
        <v>0</v>
      </c>
      <c r="Z308" s="367">
        <f>'[1]IV. ESTRATEGIA INT.'!HR17</f>
        <v>0</v>
      </c>
      <c r="AA308" s="367">
        <f>'[1]IV. ESTRATEGIA INT.'!IA17</f>
        <v>0</v>
      </c>
      <c r="AB308" s="367">
        <f>'[1]IV. ESTRATEGIA INT.'!IJ17</f>
        <v>0</v>
      </c>
      <c r="AC308" s="367">
        <f>'[1]IV. ESTRATEGIA INT.'!IS17</f>
        <v>0</v>
      </c>
      <c r="AD308" s="367">
        <f>'[1]IV. ESTRATEGIA INT.'!JB17</f>
        <v>0</v>
      </c>
      <c r="AE308" s="367">
        <f>'[1]IV. ESTRATEGIA INT.'!JK17</f>
        <v>0</v>
      </c>
      <c r="AF308" s="367">
        <f>'[1]IV. ESTRATEGIA INT.'!JT17</f>
        <v>0</v>
      </c>
      <c r="AG308" s="367">
        <f>'[1]IV. ESTRATEGIA INT.'!KC17</f>
        <v>0</v>
      </c>
      <c r="AH308" s="367">
        <f>'[1]IV. ESTRATEGIA INT.'!KL17</f>
        <v>0</v>
      </c>
      <c r="AI308" s="367">
        <f>'[1]IV. ESTRATEGIA INT.'!KU17</f>
        <v>0</v>
      </c>
      <c r="AJ308" s="367">
        <f>'[1]IV. ESTRATEGIA INT.'!LD17</f>
        <v>0</v>
      </c>
    </row>
    <row r="309" spans="1:36" x14ac:dyDescent="0.25">
      <c r="A309" s="9" t="str">
        <f>'[1]IV. ESTRATEGIA INT.'!D19</f>
        <v>Año de Inicio</v>
      </c>
      <c r="B309" s="9">
        <f>'[1]IV. ESTRATEGIA INT.'!J19</f>
        <v>1996</v>
      </c>
      <c r="C309" s="9">
        <f>'[1]IV. ESTRATEGIA INT.'!S19</f>
        <v>2012</v>
      </c>
      <c r="D309" s="9">
        <f>'[1]IV. ESTRATEGIA INT.'!AB19</f>
        <v>2012</v>
      </c>
      <c r="E309" s="9">
        <f>'[1]IV. ESTRATEGIA INT.'!AK19</f>
        <v>0</v>
      </c>
      <c r="F309" s="9">
        <f>'[1]IV. ESTRATEGIA INT.'!AT19</f>
        <v>0</v>
      </c>
      <c r="G309" s="9">
        <f>'[1]IV. ESTRATEGIA INT.'!BC19</f>
        <v>0</v>
      </c>
      <c r="H309" s="9">
        <f>'[1]IV. ESTRATEGIA INT.'!BL19</f>
        <v>0</v>
      </c>
      <c r="I309" s="9">
        <f>'[1]IV. ESTRATEGIA INT.'!BU19</f>
        <v>0</v>
      </c>
      <c r="J309" s="9">
        <f>'[1]IV. ESTRATEGIA INT.'!CD19</f>
        <v>0</v>
      </c>
      <c r="K309" s="9">
        <f>'[1]IV. ESTRATEGIA INT.'!CM19</f>
        <v>0</v>
      </c>
      <c r="L309" s="9">
        <f>'[1]IV. ESTRATEGIA INT.'!CV19</f>
        <v>0</v>
      </c>
      <c r="M309" s="9">
        <f>'[1]IV. ESTRATEGIA INT.'!DE19</f>
        <v>0</v>
      </c>
      <c r="N309" s="9">
        <f>'[1]IV. ESTRATEGIA INT.'!DN19</f>
        <v>0</v>
      </c>
      <c r="O309" s="9">
        <f>'[1]IV. ESTRATEGIA INT.'!DW19</f>
        <v>0</v>
      </c>
      <c r="P309" s="367">
        <f>'[1]IV. ESTRATEGIA INT.'!EF19</f>
        <v>0</v>
      </c>
      <c r="Q309" s="367">
        <f>'[1]IV. ESTRATEGIA INT.'!EO19</f>
        <v>0</v>
      </c>
      <c r="R309" s="367">
        <f>'[1]IV. ESTRATEGIA INT.'!EX19</f>
        <v>0</v>
      </c>
      <c r="S309" s="367">
        <f>'[1]IV. ESTRATEGIA INT.'!FG19</f>
        <v>0</v>
      </c>
      <c r="T309" s="367">
        <f>'[1]IV. ESTRATEGIA INT.'!FP19</f>
        <v>0</v>
      </c>
      <c r="U309" s="367">
        <f>'[1]IV. ESTRATEGIA INT.'!FY19</f>
        <v>0</v>
      </c>
      <c r="V309" s="367">
        <f>'[1]IV. ESTRATEGIA INT.'!GH19</f>
        <v>0</v>
      </c>
      <c r="W309" s="367">
        <f>'[1]IV. ESTRATEGIA INT.'!GQ19</f>
        <v>0</v>
      </c>
      <c r="X309" s="367">
        <f>'[1]IV. ESTRATEGIA INT.'!GZ19</f>
        <v>0</v>
      </c>
      <c r="Y309" s="367">
        <f>'[1]IV. ESTRATEGIA INT.'!HI19</f>
        <v>0</v>
      </c>
      <c r="Z309" s="367">
        <f>'[1]IV. ESTRATEGIA INT.'!HR19</f>
        <v>0</v>
      </c>
      <c r="AA309" s="367">
        <f>'[1]IV. ESTRATEGIA INT.'!IA19</f>
        <v>0</v>
      </c>
      <c r="AB309" s="367">
        <f>'[1]IV. ESTRATEGIA INT.'!IJ19</f>
        <v>0</v>
      </c>
      <c r="AC309" s="367">
        <f>'[1]IV. ESTRATEGIA INT.'!IS19</f>
        <v>0</v>
      </c>
      <c r="AD309" s="367">
        <f>'[1]IV. ESTRATEGIA INT.'!JB19</f>
        <v>0</v>
      </c>
      <c r="AE309" s="367">
        <f>'[1]IV. ESTRATEGIA INT.'!JK19</f>
        <v>0</v>
      </c>
      <c r="AF309" s="367">
        <f>'[1]IV. ESTRATEGIA INT.'!JT19</f>
        <v>0</v>
      </c>
      <c r="AG309" s="367">
        <f>'[1]IV. ESTRATEGIA INT.'!KC19</f>
        <v>0</v>
      </c>
      <c r="AH309" s="367">
        <f>'[1]IV. ESTRATEGIA INT.'!KL19</f>
        <v>0</v>
      </c>
      <c r="AI309" s="367">
        <f>'[1]IV. ESTRATEGIA INT.'!KU19</f>
        <v>0</v>
      </c>
      <c r="AJ309" s="367">
        <f>'[1]IV. ESTRATEGIA INT.'!LD19</f>
        <v>0</v>
      </c>
    </row>
    <row r="310" spans="1:36" x14ac:dyDescent="0.25">
      <c r="A310" s="9" t="str">
        <f>'[1]IV. ESTRATEGIA INT.'!D21</f>
        <v>Tipo de Benefico</v>
      </c>
      <c r="B310" s="9" t="str">
        <f>'[1]IV. ESTRATEGIA INT.'!J21</f>
        <v>FINANCIAMIENTO DE PROYECTOS Y ACTIVIDADES</v>
      </c>
      <c r="C310" s="9" t="str">
        <f>'[1]IV. ESTRATEGIA INT.'!S21</f>
        <v>CAPACITACIONES, CURSOS, CHARLAS</v>
      </c>
      <c r="D310" s="9" t="str">
        <f>'[1]IV. ESTRATEGIA INT.'!AB21</f>
        <v>ASESORÍAS TÉCNICAS</v>
      </c>
      <c r="E310" s="9">
        <f>'[1]IV. ESTRATEGIA INT.'!AK21</f>
        <v>0</v>
      </c>
      <c r="F310" s="9">
        <f>'[1]IV. ESTRATEGIA INT.'!AT21</f>
        <v>0</v>
      </c>
      <c r="G310" s="9">
        <f>'[1]IV. ESTRATEGIA INT.'!BC21</f>
        <v>0</v>
      </c>
      <c r="H310" s="9">
        <f>'[1]IV. ESTRATEGIA INT.'!BL21</f>
        <v>0</v>
      </c>
      <c r="I310" s="9">
        <f>'[1]IV. ESTRATEGIA INT.'!BU21</f>
        <v>0</v>
      </c>
      <c r="J310" s="9">
        <f>'[1]IV. ESTRATEGIA INT.'!CD21</f>
        <v>0</v>
      </c>
      <c r="K310" s="9">
        <f>'[1]IV. ESTRATEGIA INT.'!CM21</f>
        <v>0</v>
      </c>
      <c r="L310" s="9">
        <f>'[1]IV. ESTRATEGIA INT.'!CV21</f>
        <v>0</v>
      </c>
      <c r="M310" s="9">
        <f>'[1]IV. ESTRATEGIA INT.'!DE21</f>
        <v>0</v>
      </c>
      <c r="N310" s="9">
        <f>'[1]IV. ESTRATEGIA INT.'!DN21</f>
        <v>0</v>
      </c>
      <c r="O310" s="9">
        <f>'[1]IV. ESTRATEGIA INT.'!DW21</f>
        <v>0</v>
      </c>
      <c r="P310" s="375">
        <f>'[1]IV. ESTRATEGIA INT.'!EF21</f>
        <v>0</v>
      </c>
      <c r="Q310" s="375">
        <f>'[1]IV. ESTRATEGIA INT.'!EO21</f>
        <v>0</v>
      </c>
      <c r="R310" s="375">
        <f>'[1]IV. ESTRATEGIA INT.'!EX21</f>
        <v>0</v>
      </c>
      <c r="S310" s="367">
        <f>'[1]IV. ESTRATEGIA INT.'!FG21</f>
        <v>0</v>
      </c>
      <c r="T310" s="367">
        <f>'[1]IV. ESTRATEGIA INT.'!FP21</f>
        <v>0</v>
      </c>
      <c r="U310" s="367">
        <f>'[1]IV. ESTRATEGIA INT.'!FY21</f>
        <v>0</v>
      </c>
      <c r="V310" s="367">
        <f>'[1]IV. ESTRATEGIA INT.'!GH21</f>
        <v>0</v>
      </c>
      <c r="W310" s="367">
        <f>'[1]IV. ESTRATEGIA INT.'!GQ21</f>
        <v>0</v>
      </c>
      <c r="X310" s="367">
        <f>'[1]IV. ESTRATEGIA INT.'!GZ21</f>
        <v>0</v>
      </c>
      <c r="Y310" s="367">
        <f>'[1]IV. ESTRATEGIA INT.'!HI21</f>
        <v>0</v>
      </c>
      <c r="Z310" s="367">
        <f>'[1]IV. ESTRATEGIA INT.'!HR21</f>
        <v>0</v>
      </c>
      <c r="AA310" s="367">
        <f>'[1]IV. ESTRATEGIA INT.'!IA21</f>
        <v>0</v>
      </c>
      <c r="AB310" s="367">
        <f>'[1]IV. ESTRATEGIA INT.'!IJ21</f>
        <v>0</v>
      </c>
      <c r="AC310" s="367">
        <f>'[1]IV. ESTRATEGIA INT.'!IS21</f>
        <v>0</v>
      </c>
      <c r="AD310" s="367">
        <f>'[1]IV. ESTRATEGIA INT.'!JB21</f>
        <v>0</v>
      </c>
      <c r="AE310" s="367">
        <f>'[1]IV. ESTRATEGIA INT.'!JK21</f>
        <v>0</v>
      </c>
      <c r="AF310" s="367">
        <f>'[1]IV. ESTRATEGIA INT.'!JT21</f>
        <v>0</v>
      </c>
      <c r="AG310" s="367">
        <f>'[1]IV. ESTRATEGIA INT.'!KC21</f>
        <v>0</v>
      </c>
      <c r="AH310" s="367">
        <f>'[1]IV. ESTRATEGIA INT.'!KL21</f>
        <v>0</v>
      </c>
      <c r="AI310" s="367">
        <f>'[1]IV. ESTRATEGIA INT.'!KU21</f>
        <v>0</v>
      </c>
      <c r="AJ310" s="367">
        <f>'[1]IV. ESTRATEGIA INT.'!LD21</f>
        <v>0</v>
      </c>
    </row>
    <row r="311" spans="1:36" x14ac:dyDescent="0.25">
      <c r="A311" s="9" t="str">
        <f>'[1]IV. ESTRATEGIA INT.'!D23</f>
        <v>Beneficio Específico</v>
      </c>
      <c r="B311" s="9" t="str">
        <f>'[1]IV. ESTRATEGIA INT.'!J23</f>
        <v>Financiamiento de Proyectos</v>
      </c>
      <c r="C311" s="9" t="str">
        <f>'[1]IV. ESTRATEGIA INT.'!S23</f>
        <v>Cursos, Charlas y Talleres</v>
      </c>
      <c r="D311" s="9" t="str">
        <f>'[1]IV. ESTRATEGIA INT.'!AB23</f>
        <v>Asesorías Técnicas</v>
      </c>
      <c r="E311" s="9">
        <f>'[1]IV. ESTRATEGIA INT.'!AK23</f>
        <v>0</v>
      </c>
      <c r="F311" s="9">
        <f>'[1]IV. ESTRATEGIA INT.'!AT23</f>
        <v>0</v>
      </c>
      <c r="G311" s="9">
        <f>'[1]IV. ESTRATEGIA INT.'!BC23</f>
        <v>0</v>
      </c>
      <c r="H311" s="9">
        <f>'[1]IV. ESTRATEGIA INT.'!BL23</f>
        <v>0</v>
      </c>
      <c r="I311" s="9">
        <f>'[1]IV. ESTRATEGIA INT.'!BU23</f>
        <v>0</v>
      </c>
      <c r="J311" s="9">
        <f>'[1]IV. ESTRATEGIA INT.'!CD23</f>
        <v>0</v>
      </c>
      <c r="K311" s="9">
        <f>'[1]IV. ESTRATEGIA INT.'!CM23</f>
        <v>0</v>
      </c>
      <c r="L311" s="9">
        <f>'[1]IV. ESTRATEGIA INT.'!CV23</f>
        <v>0</v>
      </c>
      <c r="M311" s="9">
        <f>'[1]IV. ESTRATEGIA INT.'!DE23</f>
        <v>0</v>
      </c>
      <c r="N311" s="9">
        <f>'[1]IV. ESTRATEGIA INT.'!DN23</f>
        <v>0</v>
      </c>
      <c r="O311" s="9">
        <f>'[1]IV. ESTRATEGIA INT.'!DW23</f>
        <v>0</v>
      </c>
      <c r="P311" s="367">
        <f>'[1]IV. ESTRATEGIA INT.'!EF23</f>
        <v>0</v>
      </c>
      <c r="Q311" s="367">
        <f>'[1]IV. ESTRATEGIA INT.'!EO23</f>
        <v>0</v>
      </c>
      <c r="R311" s="367">
        <f>'[1]IV. ESTRATEGIA INT.'!EX23</f>
        <v>0</v>
      </c>
      <c r="S311" s="367">
        <f>'[1]IV. ESTRATEGIA INT.'!FG23</f>
        <v>0</v>
      </c>
      <c r="T311" s="367">
        <f>'[1]IV. ESTRATEGIA INT.'!FP23</f>
        <v>0</v>
      </c>
      <c r="U311" s="367">
        <f>'[1]IV. ESTRATEGIA INT.'!FY23</f>
        <v>0</v>
      </c>
      <c r="V311" s="367">
        <f>'[1]IV. ESTRATEGIA INT.'!GH23</f>
        <v>0</v>
      </c>
      <c r="W311" s="367">
        <f>'[1]IV. ESTRATEGIA INT.'!GQ23</f>
        <v>0</v>
      </c>
      <c r="X311" s="367">
        <f>'[1]IV. ESTRATEGIA INT.'!GZ23</f>
        <v>0</v>
      </c>
      <c r="Y311" s="367">
        <f>'[1]IV. ESTRATEGIA INT.'!HI23</f>
        <v>0</v>
      </c>
      <c r="Z311" s="367">
        <f>'[1]IV. ESTRATEGIA INT.'!HR23</f>
        <v>0</v>
      </c>
      <c r="AA311" s="367">
        <f>'[1]IV. ESTRATEGIA INT.'!IA23</f>
        <v>0</v>
      </c>
      <c r="AB311" s="367">
        <f>'[1]IV. ESTRATEGIA INT.'!IJ23</f>
        <v>0</v>
      </c>
      <c r="AC311" s="367">
        <f>'[1]IV. ESTRATEGIA INT.'!IS23</f>
        <v>0</v>
      </c>
      <c r="AD311" s="367">
        <f>'[1]IV. ESTRATEGIA INT.'!JB23</f>
        <v>0</v>
      </c>
      <c r="AE311" s="367">
        <f>'[1]IV. ESTRATEGIA INT.'!JK23</f>
        <v>0</v>
      </c>
      <c r="AF311" s="367">
        <f>'[1]IV. ESTRATEGIA INT.'!JT23</f>
        <v>0</v>
      </c>
      <c r="AG311" s="367">
        <f>'[1]IV. ESTRATEGIA INT.'!KC23</f>
        <v>0</v>
      </c>
      <c r="AH311" s="367">
        <f>'[1]IV. ESTRATEGIA INT.'!KL23</f>
        <v>0</v>
      </c>
      <c r="AI311" s="367">
        <f>'[1]IV. ESTRATEGIA INT.'!KU23</f>
        <v>0</v>
      </c>
      <c r="AJ311" s="367">
        <f>'[1]IV. ESTRATEGIA INT.'!LD23</f>
        <v>0</v>
      </c>
    </row>
    <row r="312" spans="1:36" x14ac:dyDescent="0.25">
      <c r="A312" s="9" t="str">
        <f>'[1]IV. ESTRATEGIA INT.'!D25</f>
        <v>Modalidad de producción (forma en que se proveen los bienes y/o servicios entregados)</v>
      </c>
      <c r="B312" s="9" t="str">
        <f>'[1]IV. ESTRATEGIA INT.'!J25</f>
        <v>Proyectos</v>
      </c>
      <c r="C312" s="9" t="str">
        <f>'[1]IV. ESTRATEGIA INT.'!S25</f>
        <v>Actividades de capacitación y coordinación</v>
      </c>
      <c r="D312" s="9" t="str">
        <f>'[1]IV. ESTRATEGIA INT.'!AB25</f>
        <v>Asistencia técnica en la implementación de proyectos educativos - artísticos financiados por FAE</v>
      </c>
      <c r="E312" s="9">
        <f>'[1]IV. ESTRATEGIA INT.'!AK25</f>
        <v>0</v>
      </c>
      <c r="F312" s="9">
        <f>'[1]IV. ESTRATEGIA INT.'!AT25</f>
        <v>0</v>
      </c>
      <c r="G312" s="9">
        <f>'[1]IV. ESTRATEGIA INT.'!BC25</f>
        <v>0</v>
      </c>
      <c r="H312" s="9">
        <f>'[1]IV. ESTRATEGIA INT.'!BL25</f>
        <v>0</v>
      </c>
      <c r="I312" s="9">
        <f>'[1]IV. ESTRATEGIA INT.'!BU25</f>
        <v>0</v>
      </c>
      <c r="J312" s="9">
        <f>'[1]IV. ESTRATEGIA INT.'!CD25</f>
        <v>0</v>
      </c>
      <c r="K312" s="9">
        <f>'[1]IV. ESTRATEGIA INT.'!CM25</f>
        <v>0</v>
      </c>
      <c r="L312" s="9">
        <f>'[1]IV. ESTRATEGIA INT.'!CV25</f>
        <v>0</v>
      </c>
      <c r="M312" s="9">
        <f>'[1]IV. ESTRATEGIA INT.'!DE25</f>
        <v>0</v>
      </c>
      <c r="N312" s="9">
        <f>'[1]IV. ESTRATEGIA INT.'!DN25</f>
        <v>0</v>
      </c>
      <c r="O312" s="9">
        <f>'[1]IV. ESTRATEGIA INT.'!DW25</f>
        <v>0</v>
      </c>
      <c r="P312" s="375">
        <f>'[1]IV. ESTRATEGIA INT.'!EF25</f>
        <v>0</v>
      </c>
      <c r="Q312" s="375">
        <f>'[1]IV. ESTRATEGIA INT.'!EO25</f>
        <v>0</v>
      </c>
      <c r="R312" s="375">
        <f>'[1]IV. ESTRATEGIA INT.'!EX25</f>
        <v>0</v>
      </c>
      <c r="S312" s="367">
        <f>'[1]IV. ESTRATEGIA INT.'!FG25</f>
        <v>0</v>
      </c>
      <c r="T312" s="367">
        <f>'[1]IV. ESTRATEGIA INT.'!FP25</f>
        <v>0</v>
      </c>
      <c r="U312" s="367">
        <f>'[1]IV. ESTRATEGIA INT.'!FY25</f>
        <v>0</v>
      </c>
      <c r="V312" s="367">
        <f>'[1]IV. ESTRATEGIA INT.'!GH25</f>
        <v>0</v>
      </c>
      <c r="W312" s="367">
        <f>'[1]IV. ESTRATEGIA INT.'!GQ25</f>
        <v>0</v>
      </c>
      <c r="X312" s="367">
        <f>'[1]IV. ESTRATEGIA INT.'!GZ25</f>
        <v>0</v>
      </c>
      <c r="Y312" s="367">
        <f>'[1]IV. ESTRATEGIA INT.'!HI25</f>
        <v>0</v>
      </c>
      <c r="Z312" s="367">
        <f>'[1]IV. ESTRATEGIA INT.'!HR25</f>
        <v>0</v>
      </c>
      <c r="AA312" s="367">
        <f>'[1]IV. ESTRATEGIA INT.'!IA25</f>
        <v>0</v>
      </c>
      <c r="AB312" s="367">
        <f>'[1]IV. ESTRATEGIA INT.'!IJ25</f>
        <v>0</v>
      </c>
      <c r="AC312" s="367">
        <f>'[1]IV. ESTRATEGIA INT.'!IS25</f>
        <v>0</v>
      </c>
      <c r="AD312" s="367">
        <f>'[1]IV. ESTRATEGIA INT.'!JB25</f>
        <v>0</v>
      </c>
      <c r="AE312" s="367">
        <f>'[1]IV. ESTRATEGIA INT.'!JK25</f>
        <v>0</v>
      </c>
      <c r="AF312" s="367">
        <f>'[1]IV. ESTRATEGIA INT.'!JT25</f>
        <v>0</v>
      </c>
      <c r="AG312" s="367">
        <f>'[1]IV. ESTRATEGIA INT.'!KC25</f>
        <v>0</v>
      </c>
      <c r="AH312" s="367">
        <f>'[1]IV. ESTRATEGIA INT.'!KL25</f>
        <v>0</v>
      </c>
      <c r="AI312" s="367">
        <f>'[1]IV. ESTRATEGIA INT.'!KU25</f>
        <v>0</v>
      </c>
      <c r="AJ312" s="367">
        <f>'[1]IV. ESTRATEGIA INT.'!LD25</f>
        <v>0</v>
      </c>
    </row>
    <row r="313" spans="1:36" x14ac:dyDescent="0.25">
      <c r="A313" s="9" t="str">
        <f>'[1]IV. ESTRATEGIA INT.'!D27</f>
        <v xml:space="preserve">Detalle si el componente tiene requisitos y criterios de  selección específicos (adicionales a los establecidos anteriormente) </v>
      </c>
      <c r="B313" s="9" t="str">
        <f>'[1]IV. ESTRATEGIA INT.'!J27</f>
        <v>No tiene.</v>
      </c>
      <c r="C313" s="9" t="str">
        <f>'[1]IV. ESTRATEGIA INT.'!S27</f>
        <v>No tiene.</v>
      </c>
      <c r="D313" s="9" t="str">
        <f>'[1]IV. ESTRATEGIA INT.'!AB27</f>
        <v>No tiene.</v>
      </c>
      <c r="E313" s="9">
        <f>'[1]IV. ESTRATEGIA INT.'!AK27</f>
        <v>0</v>
      </c>
      <c r="F313" s="9">
        <f>'[1]IV. ESTRATEGIA INT.'!AT27</f>
        <v>0</v>
      </c>
      <c r="G313" s="9">
        <f>'[1]IV. ESTRATEGIA INT.'!BC27</f>
        <v>0</v>
      </c>
      <c r="H313" s="9">
        <f>'[1]IV. ESTRATEGIA INT.'!BL27</f>
        <v>0</v>
      </c>
      <c r="I313" s="9">
        <f>'[1]IV. ESTRATEGIA INT.'!BU27</f>
        <v>0</v>
      </c>
      <c r="J313" s="9">
        <f>'[1]IV. ESTRATEGIA INT.'!CD27</f>
        <v>0</v>
      </c>
      <c r="K313" s="9">
        <f>'[1]IV. ESTRATEGIA INT.'!CM27</f>
        <v>0</v>
      </c>
      <c r="L313" s="9">
        <f>'[1]IV. ESTRATEGIA INT.'!CV27</f>
        <v>0</v>
      </c>
      <c r="M313" s="9">
        <f>'[1]IV. ESTRATEGIA INT.'!DE27</f>
        <v>0</v>
      </c>
      <c r="N313" s="9">
        <f>'[1]IV. ESTRATEGIA INT.'!DN27</f>
        <v>0</v>
      </c>
      <c r="O313" s="9">
        <f>'[1]IV. ESTRATEGIA INT.'!DW27</f>
        <v>0</v>
      </c>
      <c r="P313" s="367">
        <f>'[1]IV. ESTRATEGIA INT.'!EF27</f>
        <v>0</v>
      </c>
      <c r="Q313" s="367">
        <f>'[1]IV. ESTRATEGIA INT.'!EO27</f>
        <v>0</v>
      </c>
      <c r="R313" s="367">
        <f>'[1]IV. ESTRATEGIA INT.'!EX27</f>
        <v>0</v>
      </c>
      <c r="S313" s="367">
        <f>'[1]IV. ESTRATEGIA INT.'!FG27</f>
        <v>0</v>
      </c>
      <c r="T313" s="367">
        <f>'[1]IV. ESTRATEGIA INT.'!FP27</f>
        <v>0</v>
      </c>
      <c r="U313" s="367">
        <f>'[1]IV. ESTRATEGIA INT.'!FY27</f>
        <v>0</v>
      </c>
      <c r="V313" s="367">
        <f>'[1]IV. ESTRATEGIA INT.'!GH27</f>
        <v>0</v>
      </c>
      <c r="W313" s="367">
        <f>'[1]IV. ESTRATEGIA INT.'!GQ27</f>
        <v>0</v>
      </c>
      <c r="X313" s="367">
        <f>'[1]IV. ESTRATEGIA INT.'!GZ27</f>
        <v>0</v>
      </c>
      <c r="Y313" s="367">
        <f>'[1]IV. ESTRATEGIA INT.'!HI27</f>
        <v>0</v>
      </c>
      <c r="Z313" s="367">
        <f>'[1]IV. ESTRATEGIA INT.'!HR27</f>
        <v>0</v>
      </c>
      <c r="AA313" s="367">
        <f>'[1]IV. ESTRATEGIA INT.'!IA27</f>
        <v>0</v>
      </c>
      <c r="AB313" s="367">
        <f>'[1]IV. ESTRATEGIA INT.'!IJ27</f>
        <v>0</v>
      </c>
      <c r="AC313" s="367">
        <f>'[1]IV. ESTRATEGIA INT.'!IS27</f>
        <v>0</v>
      </c>
      <c r="AD313" s="367">
        <f>'[1]IV. ESTRATEGIA INT.'!JB27</f>
        <v>0</v>
      </c>
      <c r="AE313" s="367">
        <f>'[1]IV. ESTRATEGIA INT.'!JK27</f>
        <v>0</v>
      </c>
      <c r="AF313" s="367">
        <f>'[1]IV. ESTRATEGIA INT.'!JT27</f>
        <v>0</v>
      </c>
      <c r="AG313" s="367">
        <f>'[1]IV. ESTRATEGIA INT.'!KC27</f>
        <v>0</v>
      </c>
      <c r="AH313" s="367">
        <f>'[1]IV. ESTRATEGIA INT.'!KL27</f>
        <v>0</v>
      </c>
      <c r="AI313" s="367">
        <f>'[1]IV. ESTRATEGIA INT.'!KU27</f>
        <v>0</v>
      </c>
      <c r="AJ313" s="367">
        <f>'[1]IV. ESTRATEGIA INT.'!LD27</f>
        <v>0</v>
      </c>
    </row>
    <row r="314" spans="1:36" x14ac:dyDescent="0.25">
      <c r="A314" s="9" t="str">
        <f>'[1]IV. ESTRATEGIA INT.'!D29</f>
        <v>Producción año 2012</v>
      </c>
      <c r="B314" s="376">
        <f>'[1]IV. ESTRATEGIA INT.'!J29</f>
        <v>54</v>
      </c>
      <c r="C314" s="376">
        <f>'[1]IV. ESTRATEGIA INT.'!S29</f>
        <v>2</v>
      </c>
      <c r="D314" s="376">
        <f>'[1]IV. ESTRATEGIA INT.'!AB29</f>
        <v>8</v>
      </c>
      <c r="E314" s="376">
        <f>'[1]IV. ESTRATEGIA INT.'!AK29</f>
        <v>0</v>
      </c>
      <c r="F314" s="376">
        <f>'[1]IV. ESTRATEGIA INT.'!AT29</f>
        <v>0</v>
      </c>
      <c r="G314" s="376">
        <f>'[1]IV. ESTRATEGIA INT.'!BC29</f>
        <v>0</v>
      </c>
      <c r="H314" s="376">
        <f>'[1]IV. ESTRATEGIA INT.'!BL29</f>
        <v>0</v>
      </c>
      <c r="I314" s="376">
        <f>'[1]IV. ESTRATEGIA INT.'!BU29</f>
        <v>0</v>
      </c>
      <c r="J314" s="376">
        <f>'[1]IV. ESTRATEGIA INT.'!CD29</f>
        <v>0</v>
      </c>
      <c r="K314" s="376">
        <f>'[1]IV. ESTRATEGIA INT.'!CM29</f>
        <v>0</v>
      </c>
      <c r="L314" s="376">
        <f>'[1]IV. ESTRATEGIA INT.'!CV29</f>
        <v>0</v>
      </c>
      <c r="M314" s="376">
        <f>'[1]IV. ESTRATEGIA INT.'!DE29</f>
        <v>0</v>
      </c>
      <c r="N314" s="376">
        <f>'[1]IV. ESTRATEGIA INT.'!DN29</f>
        <v>0</v>
      </c>
      <c r="O314" s="376">
        <f>'[1]IV. ESTRATEGIA INT.'!DW29</f>
        <v>0</v>
      </c>
      <c r="P314" s="375">
        <f>'[1]IV. ESTRATEGIA INT.'!EF29</f>
        <v>0</v>
      </c>
      <c r="Q314" s="375">
        <f>'[1]IV. ESTRATEGIA INT.'!EO29</f>
        <v>0</v>
      </c>
      <c r="R314" s="375">
        <f>'[1]IV. ESTRATEGIA INT.'!EX29</f>
        <v>0</v>
      </c>
      <c r="S314" s="375">
        <f>'[1]IV. ESTRATEGIA INT.'!FG29</f>
        <v>0</v>
      </c>
      <c r="T314" s="375">
        <f>'[1]IV. ESTRATEGIA INT.'!FP29</f>
        <v>0</v>
      </c>
      <c r="U314" s="375">
        <f>'[1]IV. ESTRATEGIA INT.'!FY29</f>
        <v>0</v>
      </c>
      <c r="V314" s="375">
        <f>'[1]IV. ESTRATEGIA INT.'!GH29</f>
        <v>0</v>
      </c>
      <c r="W314" s="375">
        <f>'[1]IV. ESTRATEGIA INT.'!GQ29</f>
        <v>0</v>
      </c>
      <c r="X314" s="375">
        <f>'[1]IV. ESTRATEGIA INT.'!GZ29</f>
        <v>0</v>
      </c>
      <c r="Y314" s="375">
        <f>'[1]IV. ESTRATEGIA INT.'!HI29</f>
        <v>0</v>
      </c>
      <c r="Z314" s="375">
        <f>'[1]IV. ESTRATEGIA INT.'!HR29</f>
        <v>0</v>
      </c>
      <c r="AA314" s="375">
        <f>'[1]IV. ESTRATEGIA INT.'!IA29</f>
        <v>0</v>
      </c>
      <c r="AB314" s="375">
        <f>'[1]IV. ESTRATEGIA INT.'!IJ29</f>
        <v>0</v>
      </c>
      <c r="AC314" s="375">
        <f>'[1]IV. ESTRATEGIA INT.'!IS29</f>
        <v>0</v>
      </c>
      <c r="AD314" s="375">
        <f>'[1]IV. ESTRATEGIA INT.'!JB29</f>
        <v>0</v>
      </c>
      <c r="AE314" s="375">
        <f>'[1]IV. ESTRATEGIA INT.'!JK29</f>
        <v>0</v>
      </c>
      <c r="AF314" s="375">
        <f>'[1]IV. ESTRATEGIA INT.'!JT29</f>
        <v>0</v>
      </c>
      <c r="AG314" s="375">
        <f>'[1]IV. ESTRATEGIA INT.'!KC29</f>
        <v>0</v>
      </c>
      <c r="AH314" s="375">
        <f>'[1]IV. ESTRATEGIA INT.'!KL29</f>
        <v>0</v>
      </c>
      <c r="AI314" s="375">
        <f>'[1]IV. ESTRATEGIA INT.'!KU29</f>
        <v>0</v>
      </c>
      <c r="AJ314" s="375">
        <f>'[1]IV. ESTRATEGIA INT.'!LD29</f>
        <v>0</v>
      </c>
    </row>
    <row r="315" spans="1:36" x14ac:dyDescent="0.25">
      <c r="A315" s="9" t="str">
        <f>'[1]IV. ESTRATEGIA INT.'!D31</f>
        <v>Meta Producción año 2013</v>
      </c>
      <c r="B315" s="376">
        <f>'[1]IV. ESTRATEGIA INT.'!J31</f>
        <v>63</v>
      </c>
      <c r="C315" s="376">
        <f>'[1]IV. ESTRATEGIA INT.'!S31</f>
        <v>3</v>
      </c>
      <c r="D315" s="376">
        <f>'[1]IV. ESTRATEGIA INT.'!AB31</f>
        <v>102</v>
      </c>
      <c r="E315" s="376">
        <f>'[1]IV. ESTRATEGIA INT.'!AK31</f>
        <v>0</v>
      </c>
      <c r="F315" s="376">
        <f>'[1]IV. ESTRATEGIA INT.'!AT31</f>
        <v>0</v>
      </c>
      <c r="G315" s="376">
        <f>'[1]IV. ESTRATEGIA INT.'!BC31</f>
        <v>0</v>
      </c>
      <c r="H315" s="376">
        <f>'[1]IV. ESTRATEGIA INT.'!BL31</f>
        <v>0</v>
      </c>
      <c r="I315" s="376">
        <f>'[1]IV. ESTRATEGIA INT.'!BU31</f>
        <v>0</v>
      </c>
      <c r="J315" s="376">
        <f>'[1]IV. ESTRATEGIA INT.'!CD31</f>
        <v>0</v>
      </c>
      <c r="K315" s="376">
        <f>'[1]IV. ESTRATEGIA INT.'!CM31</f>
        <v>0</v>
      </c>
      <c r="L315" s="376">
        <f>'[1]IV. ESTRATEGIA INT.'!CV31</f>
        <v>0</v>
      </c>
      <c r="M315" s="376">
        <f>'[1]IV. ESTRATEGIA INT.'!DE31</f>
        <v>0</v>
      </c>
      <c r="N315" s="376">
        <f>'[1]IV. ESTRATEGIA INT.'!DN31</f>
        <v>0</v>
      </c>
      <c r="O315" s="376">
        <f>'[1]IV. ESTRATEGIA INT.'!DW31</f>
        <v>0</v>
      </c>
      <c r="P315" s="375">
        <f>'[1]IV. ESTRATEGIA INT.'!EF31</f>
        <v>0</v>
      </c>
      <c r="Q315" s="375">
        <f>'[1]IV. ESTRATEGIA INT.'!EO31</f>
        <v>0</v>
      </c>
      <c r="R315" s="375">
        <f>'[1]IV. ESTRATEGIA INT.'!EX31</f>
        <v>0</v>
      </c>
      <c r="S315" s="375">
        <f>'[1]IV. ESTRATEGIA INT.'!FG31</f>
        <v>0</v>
      </c>
      <c r="T315" s="375">
        <f>'[1]IV. ESTRATEGIA INT.'!FP31</f>
        <v>0</v>
      </c>
      <c r="U315" s="375">
        <f>'[1]IV. ESTRATEGIA INT.'!FY31</f>
        <v>0</v>
      </c>
      <c r="V315" s="375">
        <f>'[1]IV. ESTRATEGIA INT.'!GH31</f>
        <v>0</v>
      </c>
      <c r="W315" s="375">
        <f>'[1]IV. ESTRATEGIA INT.'!GQ31</f>
        <v>0</v>
      </c>
      <c r="X315" s="375">
        <f>'[1]IV. ESTRATEGIA INT.'!GZ31</f>
        <v>0</v>
      </c>
      <c r="Y315" s="375">
        <f>'[1]IV. ESTRATEGIA INT.'!HI31</f>
        <v>0</v>
      </c>
      <c r="Z315" s="375">
        <f>'[1]IV. ESTRATEGIA INT.'!HR31</f>
        <v>0</v>
      </c>
      <c r="AA315" s="375">
        <f>'[1]IV. ESTRATEGIA INT.'!IA31</f>
        <v>0</v>
      </c>
      <c r="AB315" s="375">
        <f>'[1]IV. ESTRATEGIA INT.'!IJ31</f>
        <v>0</v>
      </c>
      <c r="AC315" s="375">
        <f>'[1]IV. ESTRATEGIA INT.'!IS31</f>
        <v>0</v>
      </c>
      <c r="AD315" s="375">
        <f>'[1]IV. ESTRATEGIA INT.'!JB31</f>
        <v>0</v>
      </c>
      <c r="AE315" s="375">
        <f>'[1]IV. ESTRATEGIA INT.'!JK31</f>
        <v>0</v>
      </c>
      <c r="AF315" s="375">
        <f>'[1]IV. ESTRATEGIA INT.'!JT31</f>
        <v>0</v>
      </c>
      <c r="AG315" s="375">
        <f>'[1]IV. ESTRATEGIA INT.'!KC31</f>
        <v>0</v>
      </c>
      <c r="AH315" s="375">
        <f>'[1]IV. ESTRATEGIA INT.'!KL31</f>
        <v>0</v>
      </c>
      <c r="AI315" s="375">
        <f>'[1]IV. ESTRATEGIA INT.'!KU31</f>
        <v>0</v>
      </c>
      <c r="AJ315" s="375">
        <f>'[1]IV. ESTRATEGIA INT.'!LD31</f>
        <v>0</v>
      </c>
    </row>
    <row r="316" spans="1:36" x14ac:dyDescent="0.25">
      <c r="A316" s="9" t="str">
        <f>'[1]IV. ESTRATEGIA INT.'!D33</f>
        <v>Tiene algun indicador específico al componente. Si es asi, detalle el nombre del indicador</v>
      </c>
      <c r="B316" s="9">
        <f>'[1]IV. ESTRATEGIA INT.'!J33</f>
        <v>0</v>
      </c>
      <c r="C316" s="9">
        <f>'[1]IV. ESTRATEGIA INT.'!S33</f>
        <v>0</v>
      </c>
      <c r="D316" s="9">
        <f>'[1]IV. ESTRATEGIA INT.'!AB33</f>
        <v>0</v>
      </c>
      <c r="E316" s="9">
        <f>'[1]IV. ESTRATEGIA INT.'!AK33</f>
        <v>0</v>
      </c>
      <c r="F316" s="9">
        <f>'[1]IV. ESTRATEGIA INT.'!AT33</f>
        <v>0</v>
      </c>
      <c r="G316" s="9">
        <f>'[1]IV. ESTRATEGIA INT.'!BC33</f>
        <v>0</v>
      </c>
      <c r="H316" s="9">
        <f>'[1]IV. ESTRATEGIA INT.'!BL33</f>
        <v>0</v>
      </c>
      <c r="I316" s="9">
        <f>'[1]IV. ESTRATEGIA INT.'!BU33</f>
        <v>0</v>
      </c>
      <c r="J316" s="9">
        <f>'[1]IV. ESTRATEGIA INT.'!CD33</f>
        <v>0</v>
      </c>
      <c r="K316" s="9">
        <f>'[1]IV. ESTRATEGIA INT.'!CM33</f>
        <v>0</v>
      </c>
      <c r="L316" s="9">
        <f>'[1]IV. ESTRATEGIA INT.'!CV33</f>
        <v>0</v>
      </c>
      <c r="M316" s="9">
        <f>'[1]IV. ESTRATEGIA INT.'!DE33</f>
        <v>0</v>
      </c>
      <c r="N316" s="9">
        <f>'[1]IV. ESTRATEGIA INT.'!DN33</f>
        <v>0</v>
      </c>
      <c r="O316" s="9">
        <f>'[1]IV. ESTRATEGIA INT.'!DW33</f>
        <v>0</v>
      </c>
      <c r="P316" s="367">
        <f>'[1]IV. ESTRATEGIA INT.'!EF33</f>
        <v>0</v>
      </c>
      <c r="Q316" s="367">
        <f>'[1]IV. ESTRATEGIA INT.'!EO33</f>
        <v>0</v>
      </c>
      <c r="R316" s="367">
        <f>'[1]IV. ESTRATEGIA INT.'!EX33</f>
        <v>0</v>
      </c>
      <c r="S316" s="367">
        <f>'[1]IV. ESTRATEGIA INT.'!FG33</f>
        <v>0</v>
      </c>
      <c r="T316" s="367">
        <f>'[1]IV. ESTRATEGIA INT.'!FP33</f>
        <v>0</v>
      </c>
      <c r="U316" s="367">
        <f>'[1]IV. ESTRATEGIA INT.'!FY33</f>
        <v>0</v>
      </c>
      <c r="V316" s="367">
        <f>'[1]IV. ESTRATEGIA INT.'!GH33</f>
        <v>0</v>
      </c>
      <c r="W316" s="367">
        <f>'[1]IV. ESTRATEGIA INT.'!GQ33</f>
        <v>0</v>
      </c>
      <c r="X316" s="367">
        <f>'[1]IV. ESTRATEGIA INT.'!GZ33</f>
        <v>0</v>
      </c>
      <c r="Y316" s="367">
        <f>'[1]IV. ESTRATEGIA INT.'!HI33</f>
        <v>0</v>
      </c>
      <c r="Z316" s="367">
        <f>'[1]IV. ESTRATEGIA INT.'!HR33</f>
        <v>0</v>
      </c>
      <c r="AA316" s="367">
        <f>'[1]IV. ESTRATEGIA INT.'!IA33</f>
        <v>0</v>
      </c>
      <c r="AB316" s="367">
        <f>'[1]IV. ESTRATEGIA INT.'!IJ33</f>
        <v>0</v>
      </c>
      <c r="AC316" s="367">
        <f>'[1]IV. ESTRATEGIA INT.'!IS33</f>
        <v>0</v>
      </c>
      <c r="AD316" s="367">
        <f>'[1]IV. ESTRATEGIA INT.'!JB33</f>
        <v>0</v>
      </c>
      <c r="AE316" s="367">
        <f>'[1]IV. ESTRATEGIA INT.'!JK33</f>
        <v>0</v>
      </c>
      <c r="AF316" s="367">
        <f>'[1]IV. ESTRATEGIA INT.'!JT33</f>
        <v>0</v>
      </c>
      <c r="AG316" s="367">
        <f>'[1]IV. ESTRATEGIA INT.'!KC33</f>
        <v>0</v>
      </c>
      <c r="AH316" s="367">
        <f>'[1]IV. ESTRATEGIA INT.'!KL33</f>
        <v>0</v>
      </c>
      <c r="AI316" s="367">
        <f>'[1]IV. ESTRATEGIA INT.'!KU33</f>
        <v>0</v>
      </c>
      <c r="AJ316" s="367">
        <f>'[1]IV. ESTRATEGIA INT.'!LD33</f>
        <v>0</v>
      </c>
    </row>
    <row r="317" spans="1:36" x14ac:dyDescent="0.25">
      <c r="A317" s="9" t="str">
        <f>'[1]IV. ESTRATEGIA INT.'!D35</f>
        <v>Valor año 2012</v>
      </c>
      <c r="B317" s="376">
        <f>'[1]IV. ESTRATEGIA INT.'!J35</f>
        <v>0</v>
      </c>
      <c r="C317" s="376">
        <f>'[1]IV. ESTRATEGIA INT.'!S35</f>
        <v>0</v>
      </c>
      <c r="D317" s="376">
        <f>'[1]IV. ESTRATEGIA INT.'!AB35</f>
        <v>0</v>
      </c>
      <c r="E317" s="376">
        <f>'[1]IV. ESTRATEGIA INT.'!AK35</f>
        <v>0</v>
      </c>
      <c r="F317" s="376">
        <f>'[1]IV. ESTRATEGIA INT.'!AT35</f>
        <v>0</v>
      </c>
      <c r="G317" s="376">
        <f>'[1]IV. ESTRATEGIA INT.'!BC35</f>
        <v>0</v>
      </c>
      <c r="H317" s="376">
        <f>'[1]IV. ESTRATEGIA INT.'!BL35</f>
        <v>0</v>
      </c>
      <c r="I317" s="376">
        <f>'[1]IV. ESTRATEGIA INT.'!BU35</f>
        <v>0</v>
      </c>
      <c r="J317" s="376">
        <f>'[1]IV. ESTRATEGIA INT.'!CD35</f>
        <v>0</v>
      </c>
      <c r="K317" s="376">
        <f>'[1]IV. ESTRATEGIA INT.'!CM35</f>
        <v>0</v>
      </c>
      <c r="L317" s="376">
        <f>'[1]IV. ESTRATEGIA INT.'!CV35</f>
        <v>0</v>
      </c>
      <c r="M317" s="376">
        <f>'[1]IV. ESTRATEGIA INT.'!DE35</f>
        <v>0</v>
      </c>
      <c r="N317" s="376">
        <f>'[1]IV. ESTRATEGIA INT.'!DN35</f>
        <v>0</v>
      </c>
      <c r="O317" s="376">
        <f>'[1]IV. ESTRATEGIA INT.'!DW35</f>
        <v>0</v>
      </c>
      <c r="P317" s="375">
        <f>'[1]IV. ESTRATEGIA INT.'!EF35</f>
        <v>0</v>
      </c>
      <c r="Q317" s="375">
        <f>'[1]IV. ESTRATEGIA INT.'!EO35</f>
        <v>0</v>
      </c>
      <c r="R317" s="375">
        <f>'[1]IV. ESTRATEGIA INT.'!EX35</f>
        <v>0</v>
      </c>
      <c r="S317" s="375">
        <f>'[1]IV. ESTRATEGIA INT.'!FG35</f>
        <v>0</v>
      </c>
      <c r="T317" s="375">
        <f>'[1]IV. ESTRATEGIA INT.'!FP35</f>
        <v>0</v>
      </c>
      <c r="U317" s="375">
        <f>'[1]IV. ESTRATEGIA INT.'!FY35</f>
        <v>0</v>
      </c>
      <c r="V317" s="375">
        <f>'[1]IV. ESTRATEGIA INT.'!GH35</f>
        <v>0</v>
      </c>
      <c r="W317" s="375">
        <f>'[1]IV. ESTRATEGIA INT.'!GQ35</f>
        <v>0</v>
      </c>
      <c r="X317" s="375">
        <f>'[1]IV. ESTRATEGIA INT.'!GZ35</f>
        <v>0</v>
      </c>
      <c r="Y317" s="375">
        <f>'[1]IV. ESTRATEGIA INT.'!HI35</f>
        <v>0</v>
      </c>
      <c r="Z317" s="375">
        <f>'[1]IV. ESTRATEGIA INT.'!HR35</f>
        <v>0</v>
      </c>
      <c r="AA317" s="375">
        <f>'[1]IV. ESTRATEGIA INT.'!IA35</f>
        <v>0</v>
      </c>
      <c r="AB317" s="375">
        <f>'[1]IV. ESTRATEGIA INT.'!IJ35</f>
        <v>0</v>
      </c>
      <c r="AC317" s="375">
        <f>'[1]IV. ESTRATEGIA INT.'!IS35</f>
        <v>0</v>
      </c>
      <c r="AD317" s="375">
        <f>'[1]IV. ESTRATEGIA INT.'!JB35</f>
        <v>0</v>
      </c>
      <c r="AE317" s="375">
        <f>'[1]IV. ESTRATEGIA INT.'!JK35</f>
        <v>0</v>
      </c>
      <c r="AF317" s="375">
        <f>'[1]IV. ESTRATEGIA INT.'!JT35</f>
        <v>0</v>
      </c>
      <c r="AG317" s="375">
        <f>'[1]IV. ESTRATEGIA INT.'!KC35</f>
        <v>0</v>
      </c>
      <c r="AH317" s="375">
        <f>'[1]IV. ESTRATEGIA INT.'!KL35</f>
        <v>0</v>
      </c>
      <c r="AI317" s="375">
        <f>'[1]IV. ESTRATEGIA INT.'!KU35</f>
        <v>0</v>
      </c>
      <c r="AJ317" s="375">
        <f>'[1]IV. ESTRATEGIA INT.'!LD35</f>
        <v>0</v>
      </c>
    </row>
    <row r="318" spans="1:36" x14ac:dyDescent="0.25">
      <c r="A318" s="9" t="str">
        <f>'[1]IV. ESTRATEGIA INT.'!D37</f>
        <v>Meta año 2013</v>
      </c>
      <c r="B318" s="376">
        <f>'[1]IV. ESTRATEGIA INT.'!J37</f>
        <v>0</v>
      </c>
      <c r="C318" s="376">
        <f>'[1]IV. ESTRATEGIA INT.'!S37</f>
        <v>0</v>
      </c>
      <c r="D318" s="376">
        <f>'[1]IV. ESTRATEGIA INT.'!AB37</f>
        <v>0</v>
      </c>
      <c r="E318" s="376">
        <f>'[1]IV. ESTRATEGIA INT.'!AK37</f>
        <v>0</v>
      </c>
      <c r="F318" s="376">
        <f>'[1]IV. ESTRATEGIA INT.'!AT37</f>
        <v>0</v>
      </c>
      <c r="G318" s="376">
        <f>'[1]IV. ESTRATEGIA INT.'!BC37</f>
        <v>0</v>
      </c>
      <c r="H318" s="376">
        <f>'[1]IV. ESTRATEGIA INT.'!BL37</f>
        <v>0</v>
      </c>
      <c r="I318" s="376">
        <f>'[1]IV. ESTRATEGIA INT.'!BU37</f>
        <v>0</v>
      </c>
      <c r="J318" s="376">
        <f>'[1]IV. ESTRATEGIA INT.'!CD37</f>
        <v>0</v>
      </c>
      <c r="K318" s="376">
        <f>'[1]IV. ESTRATEGIA INT.'!CM37</f>
        <v>0</v>
      </c>
      <c r="L318" s="376">
        <f>'[1]IV. ESTRATEGIA INT.'!CV37</f>
        <v>0</v>
      </c>
      <c r="M318" s="376">
        <f>'[1]IV. ESTRATEGIA INT.'!DE37</f>
        <v>0</v>
      </c>
      <c r="N318" s="376">
        <f>'[1]IV. ESTRATEGIA INT.'!DN37</f>
        <v>0</v>
      </c>
      <c r="O318" s="376">
        <f>'[1]IV. ESTRATEGIA INT.'!DW37</f>
        <v>0</v>
      </c>
      <c r="P318" s="375">
        <f>'[1]IV. ESTRATEGIA INT.'!EF37</f>
        <v>0</v>
      </c>
      <c r="Q318" s="375">
        <f>'[1]IV. ESTRATEGIA INT.'!EO37</f>
        <v>0</v>
      </c>
      <c r="R318" s="375">
        <f>'[1]IV. ESTRATEGIA INT.'!EX37</f>
        <v>0</v>
      </c>
      <c r="S318" s="375">
        <f>'[1]IV. ESTRATEGIA INT.'!FG37</f>
        <v>0</v>
      </c>
      <c r="T318" s="375">
        <f>'[1]IV. ESTRATEGIA INT.'!FP37</f>
        <v>0</v>
      </c>
      <c r="U318" s="375">
        <f>'[1]IV. ESTRATEGIA INT.'!FY37</f>
        <v>0</v>
      </c>
      <c r="V318" s="375">
        <f>'[1]IV. ESTRATEGIA INT.'!GH37</f>
        <v>0</v>
      </c>
      <c r="W318" s="375">
        <f>'[1]IV. ESTRATEGIA INT.'!GQ37</f>
        <v>0</v>
      </c>
      <c r="X318" s="375">
        <f>'[1]IV. ESTRATEGIA INT.'!GZ37</f>
        <v>0</v>
      </c>
      <c r="Y318" s="375">
        <f>'[1]IV. ESTRATEGIA INT.'!HI37</f>
        <v>0</v>
      </c>
      <c r="Z318" s="375">
        <f>'[1]IV. ESTRATEGIA INT.'!HR37</f>
        <v>0</v>
      </c>
      <c r="AA318" s="375">
        <f>'[1]IV. ESTRATEGIA INT.'!IA37</f>
        <v>0</v>
      </c>
      <c r="AB318" s="375">
        <f>'[1]IV. ESTRATEGIA INT.'!IJ37</f>
        <v>0</v>
      </c>
      <c r="AC318" s="375">
        <f>'[1]IV. ESTRATEGIA INT.'!IS37</f>
        <v>0</v>
      </c>
      <c r="AD318" s="375">
        <f>'[1]IV. ESTRATEGIA INT.'!JB37</f>
        <v>0</v>
      </c>
      <c r="AE318" s="375">
        <f>'[1]IV. ESTRATEGIA INT.'!JK37</f>
        <v>0</v>
      </c>
      <c r="AF318" s="375">
        <f>'[1]IV. ESTRATEGIA INT.'!JT37</f>
        <v>0</v>
      </c>
      <c r="AG318" s="375">
        <f>'[1]IV. ESTRATEGIA INT.'!KC37</f>
        <v>0</v>
      </c>
      <c r="AH318" s="375">
        <f>'[1]IV. ESTRATEGIA INT.'!KL37</f>
        <v>0</v>
      </c>
      <c r="AI318" s="375">
        <f>'[1]IV. ESTRATEGIA INT.'!KU37</f>
        <v>0</v>
      </c>
      <c r="AJ318" s="375">
        <f>'[1]IV. ESTRATEGIA INT.'!LD37</f>
        <v>0</v>
      </c>
    </row>
    <row r="319" spans="1:36" x14ac:dyDescent="0.25">
      <c r="A319" s="9" t="str">
        <f>'[1]IV. ESTRATEGIA INT.'!B39</f>
        <v>¿Tiene el programa criterios de egreso claramente establecidos?</v>
      </c>
      <c r="B319" s="371" t="str">
        <f>'[1]IV. ESTRATEGIA INT.'!J39</f>
        <v>NO</v>
      </c>
    </row>
    <row r="320" spans="1:36" x14ac:dyDescent="0.25">
      <c r="A320" s="9" t="str">
        <f>'[1]IV. ESTRATEGIA INT.'!L39</f>
        <v>¿Cuáles?</v>
      </c>
      <c r="B320" s="371">
        <f>'[1]IV. ESTRATEGIA INT.'!T39</f>
        <v>0</v>
      </c>
    </row>
    <row r="321" spans="1:6" x14ac:dyDescent="0.25">
      <c r="A321" s="9" t="str">
        <f>'[1]IV. ESTRATEGIA INT.'!B42</f>
        <v>Articulaciones del Programa</v>
      </c>
    </row>
    <row r="322" spans="1:6" x14ac:dyDescent="0.25">
      <c r="A322" s="9" t="str">
        <f>'[1]IV. ESTRATEGIA INT.'!B43</f>
        <v>Indique si el programa, en su ejecución, se articula con otras instituciones publicas y/o privadas</v>
      </c>
    </row>
    <row r="323" spans="1:6" x14ac:dyDescent="0.25">
      <c r="A323" s="9" t="str">
        <f>'[1]IV. ESTRATEGIA INT.'!D44</f>
        <v>¿Existe alguna institución Fiscalizadora?</v>
      </c>
      <c r="B323" s="371" t="str">
        <f>'[1]IV. ESTRATEGIA INT.'!Q44</f>
        <v>NO</v>
      </c>
    </row>
    <row r="324" spans="1:6" x14ac:dyDescent="0.25">
      <c r="A324" s="9" t="str">
        <f>'[1]IV. ESTRATEGIA INT.'!D46</f>
        <v>Nombre o tipo de institución</v>
      </c>
      <c r="B324" s="372">
        <f>'[1]IV. ESTRATEGIA INT.'!J46</f>
        <v>0</v>
      </c>
    </row>
    <row r="325" spans="1:6" x14ac:dyDescent="0.25">
      <c r="A325" s="9" t="str">
        <f>'[1]IV. ESTRATEGIA INT.'!D48</f>
        <v>Describa el marco legal que rige esta relación</v>
      </c>
      <c r="B325" s="372">
        <f>'[1]IV. ESTRATEGIA INT.'!J48</f>
        <v>0</v>
      </c>
    </row>
    <row r="326" spans="1:6" x14ac:dyDescent="0.25">
      <c r="A326" s="9" t="str">
        <f>'[1]IV. ESTRATEGIA INT.'!D50</f>
        <v>¿Es el programa ejecutado por 3eros?</v>
      </c>
      <c r="B326" s="371" t="str">
        <f>'[1]IV. ESTRATEGIA INT.'!Q50</f>
        <v>NO</v>
      </c>
    </row>
    <row r="327" spans="1:6" x14ac:dyDescent="0.25">
      <c r="A327" s="9" t="str">
        <f>'[1]IV. ESTRATEGIA INT.'!S50</f>
        <v>Cantidad de instituciones o tipos de institución ejecutoras</v>
      </c>
      <c r="B327" s="371">
        <f>'[1]IV. ESTRATEGIA INT.'!Z50</f>
        <v>0</v>
      </c>
    </row>
    <row r="328" spans="1:6" x14ac:dyDescent="0.25">
      <c r="A328" s="9">
        <v>0</v>
      </c>
      <c r="B328" s="9" t="str">
        <f>'[1]IV. ESTRATEGIA INT.'!J52</f>
        <v>Ejecutor 1</v>
      </c>
      <c r="C328" s="9" t="str">
        <f>'[1]IV. ESTRATEGIA INT.'!S52</f>
        <v>Ejecutor 2</v>
      </c>
      <c r="D328" s="9" t="str">
        <f>'[1]IV. ESTRATEGIA INT.'!AB52</f>
        <v>Ejecutor 3</v>
      </c>
      <c r="E328" s="9" t="str">
        <f>'[1]IV. ESTRATEGIA INT.'!AK52</f>
        <v>Ejecutor 4</v>
      </c>
      <c r="F328" s="9" t="str">
        <f>'[1]IV. ESTRATEGIA INT.'!AT52</f>
        <v>Ejecutor 5</v>
      </c>
    </row>
    <row r="329" spans="1:6" x14ac:dyDescent="0.25">
      <c r="A329" s="9" t="str">
        <f>'[1]IV. ESTRATEGIA INT.'!D54</f>
        <v>Nombre o tipo de institución</v>
      </c>
      <c r="B329" s="9">
        <f>'[1]IV. ESTRATEGIA INT.'!J54</f>
        <v>0</v>
      </c>
      <c r="C329" s="9">
        <f>'[1]IV. ESTRATEGIA INT.'!S54</f>
        <v>0</v>
      </c>
      <c r="D329" s="9">
        <f>'[1]IV. ESTRATEGIA INT.'!AB54</f>
        <v>0</v>
      </c>
      <c r="E329" s="9">
        <f>'[1]IV. ESTRATEGIA INT.'!AK54</f>
        <v>0</v>
      </c>
      <c r="F329" s="9">
        <f>'[1]IV. ESTRATEGIA INT.'!AT54</f>
        <v>0</v>
      </c>
    </row>
    <row r="330" spans="1:6" x14ac:dyDescent="0.25">
      <c r="A330" s="9" t="str">
        <f>'[1]IV. ESTRATEGIA INT.'!D56</f>
        <v xml:space="preserve">Describa los mecanismos y criterios para seleccionarlos </v>
      </c>
      <c r="B330" s="9">
        <f>'[1]IV. ESTRATEGIA INT.'!J56</f>
        <v>0</v>
      </c>
      <c r="C330" s="9">
        <f>'[1]IV. ESTRATEGIA INT.'!S56</f>
        <v>0</v>
      </c>
      <c r="D330" s="9">
        <f>'[1]IV. ESTRATEGIA INT.'!AB56</f>
        <v>0</v>
      </c>
      <c r="E330" s="9">
        <f>'[1]IV. ESTRATEGIA INT.'!AK56</f>
        <v>0</v>
      </c>
      <c r="F330" s="9">
        <f>'[1]IV. ESTRATEGIA INT.'!AT56</f>
        <v>0</v>
      </c>
    </row>
    <row r="331" spans="1:6" x14ac:dyDescent="0.25">
      <c r="A331" s="9" t="str">
        <f>'[1]IV. ESTRATEGIA INT.'!D58</f>
        <v>¿Tiene algun otro tipo de articulación con otras institución?</v>
      </c>
      <c r="B331" s="371" t="str">
        <f>'[1]IV. ESTRATEGIA INT.'!Q58</f>
        <v>SI</v>
      </c>
    </row>
    <row r="332" spans="1:6" x14ac:dyDescent="0.25">
      <c r="A332" s="9" t="str">
        <f>'[1]IV. ESTRATEGIA INT.'!D60</f>
        <v>Nombre o tipo de institución</v>
      </c>
      <c r="B332" s="372" t="str">
        <f>'[1]IV. ESTRATEGIA INT.'!J60</f>
        <v xml:space="preserve">Sostenedores municipales y particulares subvencionados de establecimientos educativos del sistema formal </v>
      </c>
    </row>
    <row r="333" spans="1:6" x14ac:dyDescent="0.25">
      <c r="A333" s="9" t="str">
        <f>'[1]IV. ESTRATEGIA INT.'!D62</f>
        <v>Descripción de la articulación</v>
      </c>
      <c r="B333" s="372" t="str">
        <f>'[1]IV. ESTRATEGIA INT.'!J62</f>
        <v>Implementación de los proyectos financiados por FAE</v>
      </c>
    </row>
    <row r="334" spans="1:6" x14ac:dyDescent="0.25">
      <c r="A334" s="9" t="str">
        <f>'[1]IV. ESTRATEGIA INT.'!D64</f>
        <v>¿Tiene el programa un financiamiento o línea Chile Solidario?</v>
      </c>
      <c r="B334" s="371" t="str">
        <f>'[1]IV. ESTRATEGIA INT.'!Q64</f>
        <v>NO</v>
      </c>
    </row>
    <row r="335" spans="1:6" x14ac:dyDescent="0.25">
      <c r="A335" s="9" t="str">
        <f>'[1]IV. ESTRATEGIA INT.'!D66</f>
        <v xml:space="preserve">¿Se relaciona el programa con alguno de los objetivos estratégicos de la Estrategia Nacional de Salud 2011-2020? </v>
      </c>
      <c r="B335" s="371" t="str">
        <f>'[1]IV. ESTRATEGIA INT.'!Q66</f>
        <v>NO</v>
      </c>
    </row>
    <row r="336" spans="1:6" x14ac:dyDescent="0.25">
      <c r="A336" s="371">
        <f>'[1]IV. ESTRATEGIA INT.'!D68</f>
        <v>0</v>
      </c>
      <c r="B336" s="9" t="str">
        <f>'[1]IV. ESTRATEGIA INT.'!E68</f>
        <v>1.- Enfermedades Transmisibles</v>
      </c>
    </row>
    <row r="337" spans="1:2" x14ac:dyDescent="0.25">
      <c r="A337" s="371">
        <f>'[1]IV. ESTRATEGIA INT.'!D69</f>
        <v>0</v>
      </c>
      <c r="B337" s="9" t="str">
        <f>'[1]IV. ESTRATEGIA INT.'!E69</f>
        <v>2.- Crónicas no Transmisibles y Lesiones</v>
      </c>
    </row>
    <row r="338" spans="1:2" x14ac:dyDescent="0.25">
      <c r="A338" s="371">
        <f>'[1]IV. ESTRATEGIA INT.'!D70</f>
        <v>0</v>
      </c>
      <c r="B338" s="9" t="str">
        <f>'[1]IV. ESTRATEGIA INT.'!E70</f>
        <v>3.- Factores de Riesgo</v>
      </c>
    </row>
    <row r="339" spans="1:2" x14ac:dyDescent="0.25">
      <c r="A339" s="371">
        <f>'[1]IV. ESTRATEGIA INT.'!D71</f>
        <v>0</v>
      </c>
      <c r="B339" s="9" t="str">
        <f>'[1]IV. ESTRATEGIA INT.'!E71</f>
        <v>4.- Ciclo Vital</v>
      </c>
    </row>
    <row r="340" spans="1:2" x14ac:dyDescent="0.25">
      <c r="A340" s="371">
        <f>'[1]IV. ESTRATEGIA INT.'!D72</f>
        <v>0</v>
      </c>
      <c r="B340" s="9" t="str">
        <f>'[1]IV. ESTRATEGIA INT.'!E72</f>
        <v>5.- Inequidad en Salud</v>
      </c>
    </row>
    <row r="341" spans="1:2" x14ac:dyDescent="0.25">
      <c r="A341" s="371">
        <f>'[1]IV. ESTRATEGIA INT.'!D73</f>
        <v>0</v>
      </c>
      <c r="B341" s="9" t="str">
        <f>'[1]IV. ESTRATEGIA INT.'!E73</f>
        <v>6.- Condiciones Ambientales</v>
      </c>
    </row>
    <row r="342" spans="1:2" x14ac:dyDescent="0.25">
      <c r="A342" s="371">
        <f>'[1]IV. ESTRATEGIA INT.'!D74</f>
        <v>0</v>
      </c>
      <c r="B342" s="9" t="str">
        <f>'[1]IV. ESTRATEGIA INT.'!E74</f>
        <v>7.- Fortalecer el Sector Salud</v>
      </c>
    </row>
    <row r="343" spans="1:2" x14ac:dyDescent="0.25">
      <c r="A343" s="371">
        <f>'[1]IV. ESTRATEGIA INT.'!D75</f>
        <v>0</v>
      </c>
      <c r="B343" s="9" t="str">
        <f>'[1]IV. ESTRATEGIA INT.'!E75</f>
        <v>8.- Calidad de la Atención</v>
      </c>
    </row>
    <row r="344" spans="1:2" x14ac:dyDescent="0.25">
      <c r="A344" s="371">
        <f>'[1]IV. ESTRATEGIA INT.'!D76</f>
        <v>0</v>
      </c>
      <c r="B344" s="9" t="str">
        <f>'[1]IV. ESTRATEGIA INT.'!E76</f>
        <v>9.- Emergencias, Desastres y Epidemias</v>
      </c>
    </row>
    <row r="345" spans="1:2" x14ac:dyDescent="0.25">
      <c r="A345" s="9" t="str">
        <f>'[1]IV. ESTRATEGIA INT.'!K68</f>
        <v>Describa el compromiso especifico del programa</v>
      </c>
      <c r="B345" s="371">
        <f>'[1]IV. ESTRATEGIA INT.'!Q68</f>
        <v>0</v>
      </c>
    </row>
    <row r="346" spans="1:2" x14ac:dyDescent="0.25">
      <c r="A346" s="9" t="str">
        <f>'[1]IV. ESTRATEGIA INT.'!B78</f>
        <v>Registros de Información</v>
      </c>
    </row>
    <row r="347" spans="1:2" x14ac:dyDescent="0.25">
      <c r="A347" s="9" t="str">
        <f>'[1]IV. ESTRATEGIA INT.'!D80</f>
        <v>¿Registra la información de los beneficiarios por RUT?</v>
      </c>
      <c r="B347" s="371" t="str">
        <f>'[1]IV. ESTRATEGIA INT.'!Q80</f>
        <v>SI</v>
      </c>
    </row>
    <row r="348" spans="1:2" x14ac:dyDescent="0.25">
      <c r="A348" s="9" t="str">
        <f>'[1]IV. ESTRATEGIA INT.'!D82</f>
        <v xml:space="preserve">¿Tiene el programa mecanismos para conocer el nivel de satisfacción de usuarios? </v>
      </c>
      <c r="B348" s="371" t="str">
        <f>'[1]IV. ESTRATEGIA INT.'!Q82</f>
        <v>SI</v>
      </c>
    </row>
    <row r="349" spans="1:2" x14ac:dyDescent="0.25">
      <c r="A349" s="9" t="str">
        <f>'[1]IV. ESTRATEGIA INT.'!E84</f>
        <v>Explique dichos mecanismos</v>
      </c>
      <c r="B349" s="372" t="str">
        <f>'[1]IV. ESTRATEGIA INT.'!L84</f>
        <v xml:space="preserve">Indicador de desempeño </v>
      </c>
    </row>
    <row r="350" spans="1:2" x14ac:dyDescent="0.25">
      <c r="A350" s="9" t="str">
        <f>'[1]IV. ESTRATEGIA INT.'!E86</f>
        <v>¿Quién los mide?</v>
      </c>
      <c r="B350" s="372" t="str">
        <f>'[1]IV. ESTRATEGIA INT.'!L86</f>
        <v xml:space="preserve">Sistema de Monitoreo Institucional </v>
      </c>
    </row>
    <row r="351" spans="1:2" x14ac:dyDescent="0.25">
      <c r="A351" s="9" t="str">
        <f>'[1]IV. ESTRATEGIA INT.'!B88</f>
        <v>Enfoques de Oportunidad</v>
      </c>
    </row>
    <row r="352" spans="1:2" x14ac:dyDescent="0.25">
      <c r="A352" s="9" t="str">
        <f>'[1]IV. ESTRATEGIA INT.'!D90</f>
        <v>¿Tiene el programa Enfoque de Género?</v>
      </c>
      <c r="B352" s="371" t="str">
        <f>'[1]IV. ESTRATEGIA INT.'!Q90</f>
        <v>SI</v>
      </c>
    </row>
    <row r="353" spans="1:2" x14ac:dyDescent="0.25">
      <c r="A353" s="9" t="str">
        <f>'[1]IV. ESTRATEGIA INT.'!E92</f>
        <v>Si su respuesta es SI, marque la(s) alternativas que correspondan y justifique</v>
      </c>
    </row>
    <row r="354" spans="1:2" x14ac:dyDescent="0.25">
      <c r="A354" s="371">
        <f>'[1]IV. ESTRATEGIA INT.'!F95</f>
        <v>0</v>
      </c>
    </row>
    <row r="355" spans="1:2" x14ac:dyDescent="0.25">
      <c r="A355" s="9" t="str">
        <f>'[1]IV. ESTRATEGIA INT.'!G95</f>
        <v>En el Diagnóstico</v>
      </c>
      <c r="B355" s="372">
        <f>'[1]IV. ESTRATEGIA INT.'!L95</f>
        <v>0</v>
      </c>
    </row>
    <row r="356" spans="1:2" x14ac:dyDescent="0.25">
      <c r="A356" s="371" t="str">
        <f>'[1]IV. ESTRATEGIA INT.'!F96</f>
        <v>SI</v>
      </c>
    </row>
    <row r="357" spans="1:2" x14ac:dyDescent="0.25">
      <c r="A357" s="9" t="str">
        <f>'[1]IV. ESTRATEGIA INT.'!G96</f>
        <v>En el Diseño</v>
      </c>
      <c r="B357" s="372" t="str">
        <f>'[1]IV. ESTRATEGIA INT.'!L96</f>
        <v>El programa considera las necesidades diferenciadas entre hombres y mujeres en el diseño de concurso.</v>
      </c>
    </row>
    <row r="358" spans="1:2" x14ac:dyDescent="0.25">
      <c r="A358" s="371" t="str">
        <f>'[1]IV. ESTRATEGIA INT.'!F97</f>
        <v>SI</v>
      </c>
    </row>
    <row r="359" spans="1:2" x14ac:dyDescent="0.25">
      <c r="A359" s="9" t="str">
        <f>'[1]IV. ESTRATEGIA INT.'!G97</f>
        <v>En la Ejecución</v>
      </c>
      <c r="B359" s="372" t="str">
        <f>'[1]IV. ESTRATEGIA INT.'!L97</f>
        <v xml:space="preserve">El programa incorpora criterios de equidad y no discriminación en cuanto al proceso concursable y de selección. </v>
      </c>
    </row>
    <row r="360" spans="1:2" x14ac:dyDescent="0.25">
      <c r="A360" s="9" t="str">
        <f>'[1]IV. ESTRATEGIA INT.'!D99</f>
        <v>¿Tiene el programa Enfoque Territorial?</v>
      </c>
      <c r="B360" s="371" t="str">
        <f>'[1]IV. ESTRATEGIA INT.'!Q99</f>
        <v>SI</v>
      </c>
    </row>
    <row r="361" spans="1:2" x14ac:dyDescent="0.25">
      <c r="A361" s="9" t="str">
        <f>'[1]IV. ESTRATEGIA INT.'!E101</f>
        <v>Si su respuesta es SI, marque la(s) alternativas que correspondan y justifique</v>
      </c>
    </row>
    <row r="362" spans="1:2" x14ac:dyDescent="0.25">
      <c r="A362" s="371">
        <f>'[1]IV. ESTRATEGIA INT.'!F104</f>
        <v>0</v>
      </c>
    </row>
    <row r="363" spans="1:2" x14ac:dyDescent="0.25">
      <c r="A363" s="9" t="str">
        <f>'[1]IV. ESTRATEGIA INT.'!G104</f>
        <v>En el Diagnóstico</v>
      </c>
      <c r="B363" s="372">
        <f>'[1]IV. ESTRATEGIA INT.'!L104</f>
        <v>0</v>
      </c>
    </row>
    <row r="364" spans="1:2" x14ac:dyDescent="0.25">
      <c r="A364" s="371">
        <f>'[1]IV. ESTRATEGIA INT.'!F105</f>
        <v>0</v>
      </c>
    </row>
    <row r="365" spans="1:2" x14ac:dyDescent="0.25">
      <c r="A365" s="9" t="str">
        <f>'[1]IV. ESTRATEGIA INT.'!G105</f>
        <v>En el Diseño</v>
      </c>
      <c r="B365" s="372">
        <f>'[1]IV. ESTRATEGIA INT.'!L105</f>
        <v>0</v>
      </c>
    </row>
    <row r="366" spans="1:2" x14ac:dyDescent="0.25">
      <c r="A366" s="371" t="str">
        <f>'[1]IV. ESTRATEGIA INT.'!F106</f>
        <v>SI</v>
      </c>
    </row>
    <row r="367" spans="1:2" x14ac:dyDescent="0.25">
      <c r="A367" s="9" t="str">
        <f>'[1]IV. ESTRATEGIA INT.'!G106</f>
        <v>En la Ejecución</v>
      </c>
      <c r="B367" s="372" t="str">
        <f>'[1]IV. ESTRATEGIA INT.'!L106</f>
        <v xml:space="preserve">Sí existe pero no se han incorporado mecanismos de incentivo explícitos. </v>
      </c>
    </row>
    <row r="368" spans="1:2" x14ac:dyDescent="0.25">
      <c r="A368" s="9" t="str">
        <f>'[1]IV. ESTRATEGIA INT.'!D108</f>
        <v>¿Tiene el programa Enfoque de Pueblos Originarios?</v>
      </c>
      <c r="B368" s="371" t="str">
        <f>'[1]IV. ESTRATEGIA INT.'!Q108</f>
        <v>NO</v>
      </c>
    </row>
    <row r="369" spans="1:2" x14ac:dyDescent="0.25">
      <c r="A369" s="9" t="str">
        <f>'[1]IV. ESTRATEGIA INT.'!E110</f>
        <v>Si su respuesta es SI, marque la(s) alternativas que correspondan y justifique</v>
      </c>
    </row>
    <row r="370" spans="1:2" x14ac:dyDescent="0.25">
      <c r="A370" s="371">
        <f>'[1]IV. ESTRATEGIA INT.'!F113</f>
        <v>0</v>
      </c>
    </row>
    <row r="371" spans="1:2" x14ac:dyDescent="0.25">
      <c r="A371" s="9" t="str">
        <f>'[1]IV. ESTRATEGIA INT.'!G113</f>
        <v>En el Diagnóstico</v>
      </c>
      <c r="B371" s="372">
        <f>'[1]IV. ESTRATEGIA INT.'!L113</f>
        <v>0</v>
      </c>
    </row>
    <row r="372" spans="1:2" x14ac:dyDescent="0.25">
      <c r="A372" s="371">
        <f>'[1]IV. ESTRATEGIA INT.'!F114</f>
        <v>0</v>
      </c>
    </row>
    <row r="373" spans="1:2" x14ac:dyDescent="0.25">
      <c r="A373" s="9" t="str">
        <f>'[1]IV. ESTRATEGIA INT.'!G114</f>
        <v>En el Diseño</v>
      </c>
      <c r="B373" s="372">
        <f>'[1]IV. ESTRATEGIA INT.'!L114</f>
        <v>0</v>
      </c>
    </row>
    <row r="374" spans="1:2" x14ac:dyDescent="0.25">
      <c r="A374" s="371">
        <f>'[1]IV. ESTRATEGIA INT.'!F115</f>
        <v>0</v>
      </c>
    </row>
    <row r="375" spans="1:2" x14ac:dyDescent="0.25">
      <c r="A375" s="9" t="str">
        <f>'[1]IV. ESTRATEGIA INT.'!G115</f>
        <v>En la Ejecución</v>
      </c>
      <c r="B375" s="372">
        <f>'[1]IV. ESTRATEGIA INT.'!L115</f>
        <v>0</v>
      </c>
    </row>
    <row r="376" spans="1:2" x14ac:dyDescent="0.25">
      <c r="A376" s="9" t="str">
        <f>'[1]IV. ESTRATEGIA INT.'!D117</f>
        <v>¿Tiene el programa Enfoque de Discapacidad?</v>
      </c>
      <c r="B376" s="371" t="str">
        <f>'[1]IV. ESTRATEGIA INT.'!Q117</f>
        <v>NO</v>
      </c>
    </row>
    <row r="377" spans="1:2" x14ac:dyDescent="0.25">
      <c r="A377" s="9" t="str">
        <f>'[1]IV. ESTRATEGIA INT.'!E119</f>
        <v>Si su respuesta es SI, marque la(s) alternativas que correspondan y justifique</v>
      </c>
    </row>
    <row r="378" spans="1:2" x14ac:dyDescent="0.25">
      <c r="A378" s="371">
        <f>'[1]IV. ESTRATEGIA INT.'!F122</f>
        <v>0</v>
      </c>
    </row>
    <row r="379" spans="1:2" x14ac:dyDescent="0.25">
      <c r="A379" s="9" t="str">
        <f>'[1]IV. ESTRATEGIA INT.'!G122</f>
        <v>En el Diagnóstico</v>
      </c>
      <c r="B379" s="372">
        <f>'[1]IV. ESTRATEGIA INT.'!L122</f>
        <v>0</v>
      </c>
    </row>
    <row r="380" spans="1:2" x14ac:dyDescent="0.25">
      <c r="A380" s="371">
        <f>'[1]IV. ESTRATEGIA INT.'!F123</f>
        <v>0</v>
      </c>
    </row>
    <row r="381" spans="1:2" x14ac:dyDescent="0.25">
      <c r="A381" s="9" t="str">
        <f>'[1]IV. ESTRATEGIA INT.'!G123</f>
        <v>En el Diseño</v>
      </c>
      <c r="B381" s="372">
        <f>'[1]IV. ESTRATEGIA INT.'!L123</f>
        <v>0</v>
      </c>
    </row>
    <row r="382" spans="1:2" x14ac:dyDescent="0.25">
      <c r="A382" s="371">
        <f>'[1]IV. ESTRATEGIA INT.'!F124</f>
        <v>0</v>
      </c>
    </row>
    <row r="383" spans="1:2" x14ac:dyDescent="0.25">
      <c r="A383" s="9" t="str">
        <f>'[1]IV. ESTRATEGIA INT.'!G124</f>
        <v>En la Ejecución</v>
      </c>
      <c r="B383" s="372">
        <f>'[1]IV. ESTRATEGIA INT.'!L124</f>
        <v>0</v>
      </c>
    </row>
    <row r="384" spans="1:2" x14ac:dyDescent="0.25">
      <c r="A384" s="9" t="str">
        <f>[1]V.INDICADORES!D5</f>
        <v>El fin del programa se definió como: Contribuir al fomento del arte en la educación formal y no formal, en sus diferentes lenguajes (o dominios) como herramienta en el proceso de desarrollo y de enseñanza - aprendizaje de niños, niñas y jóvenes. ¿Existe algún indicador que permita medir su logro?</v>
      </c>
      <c r="B384" s="371" t="str">
        <f>[1]V.INDICADORES!Z5</f>
        <v>NO</v>
      </c>
    </row>
    <row r="385" spans="1:6" x14ac:dyDescent="0.25">
      <c r="A385" s="9" t="str">
        <f>[1]V.INDICADORES!D7</f>
        <v>Nombre del Indicador</v>
      </c>
      <c r="B385" s="371">
        <f>[1]V.INDICADORES!L7</f>
        <v>0</v>
      </c>
    </row>
    <row r="386" spans="1:6" x14ac:dyDescent="0.25">
      <c r="A386" s="9" t="str">
        <f>[1]V.INDICADORES!D8</f>
        <v>Año de creación</v>
      </c>
      <c r="B386" s="371">
        <f>[1]V.INDICADORES!L8</f>
        <v>0</v>
      </c>
    </row>
    <row r="387" spans="1:6" x14ac:dyDescent="0.25">
      <c r="A387" s="9" t="str">
        <f>[1]V.INDICADORES!D9</f>
        <v>Forma de Cálculo</v>
      </c>
      <c r="B387" s="371">
        <f>[1]V.INDICADORES!L9</f>
        <v>0</v>
      </c>
    </row>
    <row r="388" spans="1:6" x14ac:dyDescent="0.25">
      <c r="A388" s="9" t="str">
        <f>[1]V.INDICADORES!D10</f>
        <v>Unidad de Medida</v>
      </c>
      <c r="B388" s="371">
        <f>[1]V.INDICADORES!L10</f>
        <v>0</v>
      </c>
    </row>
    <row r="389" spans="1:6" x14ac:dyDescent="0.25">
      <c r="A389" s="9" t="str">
        <f>[1]V.INDICADORES!D11</f>
        <v>Periodicidad</v>
      </c>
      <c r="B389" s="371">
        <f>[1]V.INDICADORES!L11</f>
        <v>0</v>
      </c>
    </row>
    <row r="390" spans="1:6" x14ac:dyDescent="0.25">
      <c r="A390" s="9" t="str">
        <f>[1]V.INDICADORES!D12</f>
        <v>Lectura ascendente o descendente</v>
      </c>
      <c r="B390" s="371">
        <f>[1]V.INDICADORES!L12</f>
        <v>0</v>
      </c>
    </row>
    <row r="391" spans="1:6" x14ac:dyDescent="0.25">
      <c r="A391" s="9" t="str">
        <f>[1]V.INDICADORES!D13</f>
        <v>Fuente de Información</v>
      </c>
      <c r="B391" s="371">
        <f>[1]V.INDICADORES!L13</f>
        <v>0</v>
      </c>
    </row>
    <row r="392" spans="1:6" x14ac:dyDescent="0.25">
      <c r="A392" s="9">
        <v>0</v>
      </c>
      <c r="B392" s="9">
        <f>[1]V.INDICADORES!I15</f>
        <v>2008</v>
      </c>
      <c r="C392" s="9">
        <f>[1]V.INDICADORES!K15</f>
        <v>2009</v>
      </c>
      <c r="D392" s="9">
        <f>[1]V.INDICADORES!M15</f>
        <v>2010</v>
      </c>
      <c r="E392" s="9">
        <f>[1]V.INDICADORES!O15</f>
        <v>2011</v>
      </c>
      <c r="F392" s="9">
        <f>[1]V.INDICADORES!Q15</f>
        <v>2012</v>
      </c>
    </row>
    <row r="393" spans="1:6" x14ac:dyDescent="0.25">
      <c r="A393" s="9" t="str">
        <f>[1]V.INDICADORES!D16</f>
        <v>Meta</v>
      </c>
      <c r="B393" s="376">
        <f>[1]V.INDICADORES!I16</f>
        <v>0</v>
      </c>
      <c r="C393" s="376">
        <f>[1]V.INDICADORES!K16</f>
        <v>0</v>
      </c>
      <c r="D393" s="376">
        <f>[1]V.INDICADORES!M16</f>
        <v>0</v>
      </c>
      <c r="E393" s="376">
        <f>[1]V.INDICADORES!O16</f>
        <v>0</v>
      </c>
      <c r="F393" s="376">
        <f>[1]V.INDICADORES!Q16</f>
        <v>0</v>
      </c>
    </row>
    <row r="394" spans="1:6" x14ac:dyDescent="0.25">
      <c r="A394" s="9" t="str">
        <f>[1]V.INDICADORES!D17</f>
        <v>Dato efectivo</v>
      </c>
      <c r="B394" s="376">
        <f>[1]V.INDICADORES!I17</f>
        <v>0</v>
      </c>
      <c r="C394" s="376">
        <f>[1]V.INDICADORES!K17</f>
        <v>0</v>
      </c>
      <c r="D394" s="376">
        <f>[1]V.INDICADORES!M17</f>
        <v>0</v>
      </c>
      <c r="E394" s="376">
        <f>[1]V.INDICADORES!O17</f>
        <v>0</v>
      </c>
      <c r="F394" s="376">
        <f>[1]V.INDICADORES!Q17</f>
        <v>0</v>
      </c>
    </row>
    <row r="395" spans="1:6" x14ac:dyDescent="0.25">
      <c r="A395" s="9" t="str">
        <f>[1]V.INDICADORES!D19</f>
        <v>Umbrales de cumplimiento</v>
      </c>
    </row>
    <row r="396" spans="1:6" x14ac:dyDescent="0.25">
      <c r="A396" s="9" t="str">
        <f>[1]V.INDICADORES!D20</f>
        <v>Aceptable</v>
      </c>
      <c r="B396" s="376">
        <f>[1]V.INDICADORES!Q20</f>
        <v>0</v>
      </c>
    </row>
    <row r="397" spans="1:6" x14ac:dyDescent="0.25">
      <c r="A397" s="9" t="str">
        <f>[1]V.INDICADORES!D21</f>
        <v>Insuficiente</v>
      </c>
      <c r="B397" s="376">
        <f>[1]V.INDICADORES!Q21</f>
        <v>0</v>
      </c>
    </row>
    <row r="398" spans="1:6" x14ac:dyDescent="0.25">
      <c r="A398" s="9" t="str">
        <f>[1]V.INDICADORES!D24</f>
        <v>Además del anterior, ¿existe otro indicador para medir el fin del programa?</v>
      </c>
      <c r="B398" s="371" t="str">
        <f>[1]V.INDICADORES!L24</f>
        <v>NO</v>
      </c>
    </row>
    <row r="399" spans="1:6" x14ac:dyDescent="0.25">
      <c r="A399" s="9" t="str">
        <f>[1]V.INDICADORES!D26</f>
        <v>Nombre del Indicador</v>
      </c>
      <c r="B399" s="371">
        <f>[1]V.INDICADORES!L26</f>
        <v>0</v>
      </c>
    </row>
    <row r="400" spans="1:6" x14ac:dyDescent="0.25">
      <c r="A400" s="9" t="str">
        <f>[1]V.INDICADORES!D27</f>
        <v>Año de creación</v>
      </c>
      <c r="B400" s="371">
        <f>[1]V.INDICADORES!L27</f>
        <v>0</v>
      </c>
    </row>
    <row r="401" spans="1:6" x14ac:dyDescent="0.25">
      <c r="A401" s="9" t="str">
        <f>[1]V.INDICADORES!D28</f>
        <v>Forma de Cálculo</v>
      </c>
      <c r="B401" s="372">
        <f>[1]V.INDICADORES!L28</f>
        <v>0</v>
      </c>
    </row>
    <row r="402" spans="1:6" x14ac:dyDescent="0.25">
      <c r="A402" s="9" t="str">
        <f>[1]V.INDICADORES!D29</f>
        <v>Unidad de Medida</v>
      </c>
      <c r="B402" s="371">
        <f>[1]V.INDICADORES!L29</f>
        <v>0</v>
      </c>
    </row>
    <row r="403" spans="1:6" x14ac:dyDescent="0.25">
      <c r="A403" s="9" t="str">
        <f>[1]V.INDICADORES!D30</f>
        <v>Periodicidad</v>
      </c>
      <c r="B403" s="371">
        <f>[1]V.INDICADORES!L30</f>
        <v>0</v>
      </c>
    </row>
    <row r="404" spans="1:6" x14ac:dyDescent="0.25">
      <c r="A404" s="9" t="str">
        <f>[1]V.INDICADORES!D31</f>
        <v>Lectura ascendente o descendente</v>
      </c>
      <c r="B404" s="371">
        <f>[1]V.INDICADORES!L31</f>
        <v>0</v>
      </c>
    </row>
    <row r="405" spans="1:6" x14ac:dyDescent="0.25">
      <c r="A405" s="9" t="str">
        <f>[1]V.INDICADORES!D32</f>
        <v>Fuente de Información</v>
      </c>
      <c r="B405" s="372">
        <f>[1]V.INDICADORES!L32</f>
        <v>0</v>
      </c>
    </row>
    <row r="406" spans="1:6" x14ac:dyDescent="0.25">
      <c r="A406" s="9">
        <v>0</v>
      </c>
      <c r="B406" s="9">
        <f>[1]V.INDICADORES!I34</f>
        <v>2008</v>
      </c>
      <c r="C406" s="9">
        <f>[1]V.INDICADORES!K34</f>
        <v>2009</v>
      </c>
      <c r="D406" s="9">
        <f>[1]V.INDICADORES!M34</f>
        <v>2010</v>
      </c>
      <c r="E406" s="9">
        <f>[1]V.INDICADORES!O34</f>
        <v>2011</v>
      </c>
      <c r="F406" s="9">
        <f>[1]V.INDICADORES!Q34</f>
        <v>2012</v>
      </c>
    </row>
    <row r="407" spans="1:6" x14ac:dyDescent="0.25">
      <c r="A407" s="9" t="str">
        <f>[1]V.INDICADORES!D35</f>
        <v>Meta</v>
      </c>
      <c r="B407" s="376">
        <f>[1]V.INDICADORES!I35</f>
        <v>0</v>
      </c>
      <c r="C407" s="376">
        <f>[1]V.INDICADORES!K35</f>
        <v>0</v>
      </c>
      <c r="D407" s="376">
        <f>[1]V.INDICADORES!M35</f>
        <v>0</v>
      </c>
      <c r="E407" s="376">
        <f>[1]V.INDICADORES!O35</f>
        <v>0</v>
      </c>
      <c r="F407" s="376">
        <f>[1]V.INDICADORES!Q35</f>
        <v>0</v>
      </c>
    </row>
    <row r="408" spans="1:6" x14ac:dyDescent="0.25">
      <c r="A408" s="9" t="str">
        <f>[1]V.INDICADORES!D36</f>
        <v>Dato efectivo</v>
      </c>
      <c r="B408" s="376">
        <f>[1]V.INDICADORES!I36</f>
        <v>0</v>
      </c>
      <c r="C408" s="376">
        <f>[1]V.INDICADORES!K36</f>
        <v>0</v>
      </c>
      <c r="D408" s="376">
        <f>[1]V.INDICADORES!M36</f>
        <v>0</v>
      </c>
      <c r="E408" s="376">
        <f>[1]V.INDICADORES!O36</f>
        <v>0</v>
      </c>
      <c r="F408" s="376">
        <f>[1]V.INDICADORES!Q36</f>
        <v>0</v>
      </c>
    </row>
    <row r="409" spans="1:6" x14ac:dyDescent="0.25">
      <c r="A409" s="9" t="str">
        <f>[1]V.INDICADORES!D38</f>
        <v>Umbrales de cumplimiento</v>
      </c>
    </row>
    <row r="410" spans="1:6" x14ac:dyDescent="0.25">
      <c r="A410" s="9" t="str">
        <f>[1]V.INDICADORES!D39</f>
        <v>Aceptable</v>
      </c>
      <c r="B410" s="376">
        <f>[1]V.INDICADORES!Q39</f>
        <v>0</v>
      </c>
    </row>
    <row r="411" spans="1:6" x14ac:dyDescent="0.25">
      <c r="A411" s="9" t="str">
        <f>[1]V.INDICADORES!D40</f>
        <v>Insuficiente</v>
      </c>
      <c r="B411" s="376">
        <f>[1]V.INDICADORES!Q40</f>
        <v>0</v>
      </c>
    </row>
    <row r="412" spans="1:6" x14ac:dyDescent="0.25">
      <c r="A412" s="9" t="str">
        <f>[1]V.INDICADORES!D42</f>
        <v>Además del anterior, ¿existe otro indicador para medir el fin del programa?</v>
      </c>
      <c r="B412" s="371" t="str">
        <f>[1]V.INDICADORES!L42</f>
        <v>NO</v>
      </c>
    </row>
    <row r="413" spans="1:6" x14ac:dyDescent="0.25">
      <c r="A413" s="9" t="str">
        <f>[1]V.INDICADORES!D44</f>
        <v>Nombre del Indicador</v>
      </c>
      <c r="B413" s="371">
        <f>[1]V.INDICADORES!L44</f>
        <v>0</v>
      </c>
    </row>
    <row r="414" spans="1:6" x14ac:dyDescent="0.25">
      <c r="A414" s="9" t="str">
        <f>[1]V.INDICADORES!D45</f>
        <v>Año de creación</v>
      </c>
      <c r="B414" s="371">
        <f>[1]V.INDICADORES!L45</f>
        <v>0</v>
      </c>
    </row>
    <row r="415" spans="1:6" x14ac:dyDescent="0.25">
      <c r="A415" s="9" t="str">
        <f>[1]V.INDICADORES!D46</f>
        <v>Forma de Cálculo</v>
      </c>
      <c r="B415" s="372">
        <f>[1]V.INDICADORES!L46</f>
        <v>0</v>
      </c>
    </row>
    <row r="416" spans="1:6" x14ac:dyDescent="0.25">
      <c r="A416" s="9" t="str">
        <f>[1]V.INDICADORES!D47</f>
        <v>Unidad de Medida</v>
      </c>
      <c r="B416" s="371">
        <f>[1]V.INDICADORES!L47</f>
        <v>0</v>
      </c>
    </row>
    <row r="417" spans="1:6" x14ac:dyDescent="0.25">
      <c r="A417" s="9" t="str">
        <f>[1]V.INDICADORES!D48</f>
        <v>Periodicidad</v>
      </c>
      <c r="B417" s="371">
        <f>[1]V.INDICADORES!L48</f>
        <v>0</v>
      </c>
    </row>
    <row r="418" spans="1:6" x14ac:dyDescent="0.25">
      <c r="A418" s="9" t="str">
        <f>[1]V.INDICADORES!D49</f>
        <v>Lectura ascendente o descendente</v>
      </c>
      <c r="B418" s="371">
        <f>[1]V.INDICADORES!L49</f>
        <v>0</v>
      </c>
    </row>
    <row r="419" spans="1:6" x14ac:dyDescent="0.25">
      <c r="A419" s="9" t="str">
        <f>[1]V.INDICADORES!D50</f>
        <v>Fuente de Información</v>
      </c>
      <c r="B419" s="372">
        <f>[1]V.INDICADORES!L50</f>
        <v>0</v>
      </c>
    </row>
    <row r="420" spans="1:6" x14ac:dyDescent="0.25">
      <c r="A420" s="9">
        <v>0</v>
      </c>
      <c r="B420" s="9">
        <f>[1]V.INDICADORES!I52</f>
        <v>2008</v>
      </c>
      <c r="C420" s="9">
        <f>[1]V.INDICADORES!K52</f>
        <v>2009</v>
      </c>
      <c r="D420" s="9">
        <f>[1]V.INDICADORES!M52</f>
        <v>2010</v>
      </c>
      <c r="E420" s="9">
        <f>[1]V.INDICADORES!O52</f>
        <v>2011</v>
      </c>
      <c r="F420" s="9">
        <f>[1]V.INDICADORES!Q52</f>
        <v>2012</v>
      </c>
    </row>
    <row r="421" spans="1:6" x14ac:dyDescent="0.25">
      <c r="A421" s="9" t="str">
        <f>[1]V.INDICADORES!D53</f>
        <v>Meta</v>
      </c>
      <c r="B421" s="376">
        <f>[1]V.INDICADORES!I53</f>
        <v>0</v>
      </c>
      <c r="C421" s="376">
        <f>[1]V.INDICADORES!K53</f>
        <v>0</v>
      </c>
      <c r="D421" s="376">
        <f>[1]V.INDICADORES!M53</f>
        <v>0</v>
      </c>
      <c r="E421" s="376">
        <f>[1]V.INDICADORES!O53</f>
        <v>0</v>
      </c>
      <c r="F421" s="376">
        <f>[1]V.INDICADORES!Q53</f>
        <v>0</v>
      </c>
    </row>
    <row r="422" spans="1:6" x14ac:dyDescent="0.25">
      <c r="A422" s="9" t="str">
        <f>[1]V.INDICADORES!D54</f>
        <v>Dato efectivo</v>
      </c>
      <c r="B422" s="376">
        <f>[1]V.INDICADORES!I54</f>
        <v>0</v>
      </c>
      <c r="C422" s="376">
        <f>[1]V.INDICADORES!K54</f>
        <v>0</v>
      </c>
      <c r="D422" s="376">
        <f>[1]V.INDICADORES!M54</f>
        <v>0</v>
      </c>
      <c r="E422" s="376">
        <f>[1]V.INDICADORES!O54</f>
        <v>0</v>
      </c>
      <c r="F422" s="376">
        <f>[1]V.INDICADORES!Q54</f>
        <v>0</v>
      </c>
    </row>
    <row r="423" spans="1:6" x14ac:dyDescent="0.25">
      <c r="A423" s="9" t="str">
        <f>[1]V.INDICADORES!D56</f>
        <v>Umbrales de cumplimiento</v>
      </c>
    </row>
    <row r="424" spans="1:6" x14ac:dyDescent="0.25">
      <c r="A424" s="9" t="str">
        <f>[1]V.INDICADORES!D57</f>
        <v>Aceptable</v>
      </c>
      <c r="B424" s="376">
        <f>[1]V.INDICADORES!Q57</f>
        <v>0</v>
      </c>
    </row>
    <row r="425" spans="1:6" x14ac:dyDescent="0.25">
      <c r="A425" s="9" t="str">
        <f>[1]V.INDICADORES!D58</f>
        <v>Insuficiente</v>
      </c>
      <c r="B425" s="376">
        <f>[1]V.INDICADORES!Q58</f>
        <v>0</v>
      </c>
    </row>
    <row r="426" spans="1:6" x14ac:dyDescent="0.25">
      <c r="A426" s="9" t="str">
        <f>[1]V.INDICADORES!D62</f>
        <v>El objetivo del programa se definió como: Incrementar el financiamiento a aquellas instituciones educativas cuyos proyectos educativos incorporan el arte como uno de sus componentes. ¿Existe algún indicador que permita medir su logro?</v>
      </c>
      <c r="B426" s="371" t="str">
        <f>[1]V.INDICADORES!Z62</f>
        <v>SI</v>
      </c>
    </row>
    <row r="427" spans="1:6" x14ac:dyDescent="0.25">
      <c r="A427" s="9" t="str">
        <f>[1]V.INDICADORES!D64</f>
        <v>Nombre del Indicador</v>
      </c>
      <c r="B427" s="371" t="str">
        <f>[1]V.INDICADORES!L64</f>
        <v>Cantidad de proyectos adjudicados por instituciones educativas</v>
      </c>
    </row>
    <row r="428" spans="1:6" x14ac:dyDescent="0.25">
      <c r="A428" s="9" t="str">
        <f>[1]V.INDICADORES!D65</f>
        <v>Año de creación</v>
      </c>
      <c r="B428" s="371">
        <f>[1]V.INDICADORES!L65</f>
        <v>2010</v>
      </c>
    </row>
    <row r="429" spans="1:6" x14ac:dyDescent="0.25">
      <c r="A429" s="9" t="str">
        <f>[1]V.INDICADORES!D66</f>
        <v>Forma de Cálculo</v>
      </c>
      <c r="B429" s="371" t="str">
        <f>[1]V.INDICADORES!L66</f>
        <v>N° de proyectos adjudicados</v>
      </c>
    </row>
    <row r="430" spans="1:6" x14ac:dyDescent="0.25">
      <c r="A430" s="9" t="str">
        <f>[1]V.INDICADORES!D67</f>
        <v>Unidad de Medida</v>
      </c>
      <c r="B430" s="371" t="str">
        <f>[1]V.INDICADORES!L67</f>
        <v>numérico</v>
      </c>
    </row>
    <row r="431" spans="1:6" x14ac:dyDescent="0.25">
      <c r="A431" s="9" t="str">
        <f>[1]V.INDICADORES!D68</f>
        <v>Periodicidad</v>
      </c>
      <c r="B431" s="371" t="str">
        <f>[1]V.INDICADORES!L68</f>
        <v>Trimestral</v>
      </c>
    </row>
    <row r="432" spans="1:6" x14ac:dyDescent="0.25">
      <c r="A432" s="9" t="str">
        <f>[1]V.INDICADORES!D69</f>
        <v>Dimensión</v>
      </c>
      <c r="B432" s="371" t="str">
        <f>[1]V.INDICADORES!L69</f>
        <v>Eficacia</v>
      </c>
    </row>
    <row r="433" spans="1:6" x14ac:dyDescent="0.25">
      <c r="A433" s="9" t="str">
        <f>[1]V.INDICADORES!D70</f>
        <v>Lectura ascendente o descendente</v>
      </c>
      <c r="B433" s="371" t="str">
        <f>[1]V.INDICADORES!L70</f>
        <v>Ascendente</v>
      </c>
    </row>
    <row r="434" spans="1:6" x14ac:dyDescent="0.25">
      <c r="A434" s="9" t="str">
        <f>[1]V.INDICADORES!D71</f>
        <v>Fuente de Información</v>
      </c>
      <c r="B434" s="9" t="str">
        <f>[1]V.INDICADORES!L71</f>
        <v>Departamento de Ciudadanía y Cultura</v>
      </c>
    </row>
    <row r="435" spans="1:6" x14ac:dyDescent="0.25">
      <c r="A435" s="9">
        <v>0</v>
      </c>
      <c r="B435" s="9">
        <f>[1]V.INDICADORES!I73</f>
        <v>2008</v>
      </c>
      <c r="C435" s="9">
        <f>[1]V.INDICADORES!K73</f>
        <v>2009</v>
      </c>
      <c r="D435" s="9">
        <f>[1]V.INDICADORES!M73</f>
        <v>2010</v>
      </c>
      <c r="E435" s="9">
        <f>[1]V.INDICADORES!O73</f>
        <v>2011</v>
      </c>
      <c r="F435" s="9">
        <f>[1]V.INDICADORES!Q73</f>
        <v>2012</v>
      </c>
    </row>
    <row r="436" spans="1:6" x14ac:dyDescent="0.25">
      <c r="A436" s="9" t="str">
        <f>[1]V.INDICADORES!D74</f>
        <v>Meta</v>
      </c>
      <c r="B436" s="376">
        <f>[1]V.INDICADORES!I74</f>
        <v>0</v>
      </c>
      <c r="C436" s="376">
        <f>[1]V.INDICADORES!K74</f>
        <v>0</v>
      </c>
      <c r="D436" s="376">
        <f>[1]V.INDICADORES!M74</f>
        <v>0</v>
      </c>
      <c r="E436" s="376">
        <f>[1]V.INDICADORES!O74</f>
        <v>0</v>
      </c>
      <c r="F436" s="376">
        <f>[1]V.INDICADORES!Q74</f>
        <v>63</v>
      </c>
    </row>
    <row r="437" spans="1:6" x14ac:dyDescent="0.25">
      <c r="A437" s="9" t="str">
        <f>[1]V.INDICADORES!D75</f>
        <v>Dato efectivo</v>
      </c>
      <c r="B437" s="376">
        <f>[1]V.INDICADORES!I75</f>
        <v>0</v>
      </c>
      <c r="C437" s="376">
        <f>[1]V.INDICADORES!K75</f>
        <v>0</v>
      </c>
      <c r="D437" s="376">
        <f>[1]V.INDICADORES!M75</f>
        <v>0</v>
      </c>
      <c r="E437" s="376">
        <f>[1]V.INDICADORES!O75</f>
        <v>54</v>
      </c>
      <c r="F437" s="376">
        <f>[1]V.INDICADORES!Q75</f>
        <v>63</v>
      </c>
    </row>
    <row r="438" spans="1:6" x14ac:dyDescent="0.25">
      <c r="A438" s="9" t="str">
        <f>[1]V.INDICADORES!D77</f>
        <v>Umbrales de cumplimiento</v>
      </c>
    </row>
    <row r="439" spans="1:6" x14ac:dyDescent="0.25">
      <c r="A439" s="9" t="str">
        <f>[1]V.INDICADORES!D78</f>
        <v>Aceptable</v>
      </c>
      <c r="B439" s="376">
        <f>[1]V.INDICADORES!Q78</f>
        <v>63</v>
      </c>
    </row>
    <row r="440" spans="1:6" x14ac:dyDescent="0.25">
      <c r="A440" s="9" t="str">
        <f>[1]V.INDICADORES!D79</f>
        <v>Insuficiente</v>
      </c>
      <c r="B440" s="376">
        <f>[1]V.INDICADORES!Q79</f>
        <v>62</v>
      </c>
    </row>
    <row r="441" spans="1:6" x14ac:dyDescent="0.25">
      <c r="A441" s="9" t="str">
        <f>[1]V.INDICADORES!D81</f>
        <v>Además del anterior, ¿existe otro indicador para medir el objetivo del programa?</v>
      </c>
      <c r="B441" s="371" t="str">
        <f>[1]V.INDICADORES!L81</f>
        <v>NO</v>
      </c>
    </row>
    <row r="442" spans="1:6" x14ac:dyDescent="0.25">
      <c r="A442" s="9" t="str">
        <f>[1]V.INDICADORES!D83</f>
        <v>Nombre del Indicador</v>
      </c>
      <c r="B442" s="371">
        <f>[1]V.INDICADORES!L83</f>
        <v>0</v>
      </c>
    </row>
    <row r="443" spans="1:6" x14ac:dyDescent="0.25">
      <c r="A443" s="9" t="str">
        <f>[1]V.INDICADORES!D84</f>
        <v>Año de creación</v>
      </c>
      <c r="B443" s="371">
        <f>[1]V.INDICADORES!L84</f>
        <v>0</v>
      </c>
    </row>
    <row r="444" spans="1:6" x14ac:dyDescent="0.25">
      <c r="A444" s="9" t="str">
        <f>[1]V.INDICADORES!D85</f>
        <v>Forma de Cálculo</v>
      </c>
      <c r="B444" s="9">
        <f>[1]V.INDICADORES!L85</f>
        <v>0</v>
      </c>
    </row>
    <row r="445" spans="1:6" x14ac:dyDescent="0.25">
      <c r="A445" s="9" t="str">
        <f>[1]V.INDICADORES!D86</f>
        <v>Unidad de Medida</v>
      </c>
      <c r="B445" s="371">
        <f>[1]V.INDICADORES!L86</f>
        <v>0</v>
      </c>
    </row>
    <row r="446" spans="1:6" x14ac:dyDescent="0.25">
      <c r="A446" s="9" t="str">
        <f>[1]V.INDICADORES!D87</f>
        <v>Periodicidad</v>
      </c>
      <c r="B446" s="371">
        <f>[1]V.INDICADORES!L87</f>
        <v>0</v>
      </c>
    </row>
    <row r="447" spans="1:6" x14ac:dyDescent="0.25">
      <c r="A447" s="9" t="str">
        <f>[1]V.INDICADORES!D88</f>
        <v>Dimensión</v>
      </c>
      <c r="B447" s="371">
        <f>[1]V.INDICADORES!L88</f>
        <v>0</v>
      </c>
    </row>
    <row r="448" spans="1:6" x14ac:dyDescent="0.25">
      <c r="A448" s="9" t="str">
        <f>[1]V.INDICADORES!D89</f>
        <v>Lectura ascendente o descendente</v>
      </c>
      <c r="B448" s="371">
        <f>[1]V.INDICADORES!L89</f>
        <v>0</v>
      </c>
    </row>
    <row r="449" spans="1:7" x14ac:dyDescent="0.25">
      <c r="A449" s="9" t="str">
        <f>[1]V.INDICADORES!D90</f>
        <v>Fuente de Información</v>
      </c>
      <c r="B449" s="9">
        <f>[1]V.INDICADORES!L90</f>
        <v>0</v>
      </c>
    </row>
    <row r="450" spans="1:7" x14ac:dyDescent="0.25">
      <c r="A450" s="9">
        <v>0</v>
      </c>
      <c r="B450" s="9">
        <f>[1]V.INDICADORES!I92</f>
        <v>2008</v>
      </c>
      <c r="C450" s="9">
        <f>[1]V.INDICADORES!K92</f>
        <v>2009</v>
      </c>
      <c r="D450" s="9">
        <f>[1]V.INDICADORES!M92</f>
        <v>2010</v>
      </c>
      <c r="E450" s="9">
        <f>[1]V.INDICADORES!O92</f>
        <v>2011</v>
      </c>
      <c r="F450" s="9">
        <f>[1]V.INDICADORES!Q92</f>
        <v>2012</v>
      </c>
    </row>
    <row r="451" spans="1:7" x14ac:dyDescent="0.25">
      <c r="A451" s="9" t="str">
        <f>[1]V.INDICADORES!D93</f>
        <v>Meta</v>
      </c>
      <c r="B451" s="376">
        <f>[1]V.INDICADORES!I93</f>
        <v>0</v>
      </c>
      <c r="C451" s="376">
        <f>[1]V.INDICADORES!K93</f>
        <v>0</v>
      </c>
      <c r="D451" s="376">
        <f>[1]V.INDICADORES!M93</f>
        <v>0</v>
      </c>
      <c r="E451" s="376">
        <f>[1]V.INDICADORES!O93</f>
        <v>0</v>
      </c>
      <c r="F451" s="376">
        <f>[1]V.INDICADORES!Q93</f>
        <v>0</v>
      </c>
    </row>
    <row r="452" spans="1:7" x14ac:dyDescent="0.25">
      <c r="A452" s="9" t="str">
        <f>[1]V.INDICADORES!D94</f>
        <v>Dato efectivo</v>
      </c>
      <c r="B452" s="376">
        <f>[1]V.INDICADORES!I94</f>
        <v>0</v>
      </c>
      <c r="C452" s="376">
        <f>[1]V.INDICADORES!K94</f>
        <v>0</v>
      </c>
      <c r="D452" s="376">
        <f>[1]V.INDICADORES!M94</f>
        <v>0</v>
      </c>
      <c r="E452" s="376">
        <f>[1]V.INDICADORES!O94</f>
        <v>0</v>
      </c>
      <c r="F452" s="376">
        <f>[1]V.INDICADORES!Q94</f>
        <v>0</v>
      </c>
    </row>
    <row r="453" spans="1:7" x14ac:dyDescent="0.25">
      <c r="A453" s="9" t="str">
        <f>[1]V.INDICADORES!D96</f>
        <v>Umbrales de cumplimiento</v>
      </c>
    </row>
    <row r="454" spans="1:7" x14ac:dyDescent="0.25">
      <c r="A454" s="9" t="str">
        <f>[1]V.INDICADORES!D97</f>
        <v>Aceptable</v>
      </c>
      <c r="B454" s="376">
        <f>[1]V.INDICADORES!Q97</f>
        <v>0</v>
      </c>
    </row>
    <row r="455" spans="1:7" x14ac:dyDescent="0.25">
      <c r="A455" s="9" t="str">
        <f>[1]V.INDICADORES!D98</f>
        <v>Insuficiente</v>
      </c>
      <c r="B455" s="376">
        <f>[1]V.INDICADORES!Q98</f>
        <v>0</v>
      </c>
    </row>
    <row r="456" spans="1:7" x14ac:dyDescent="0.25">
      <c r="A456" s="9" t="str">
        <f>[1]V.INDICADORES!D100</f>
        <v>Además del anterior, ¿existe otro indicador para medir el objetivo del programa?</v>
      </c>
      <c r="B456" s="371" t="str">
        <f>[1]V.INDICADORES!L100</f>
        <v>NO</v>
      </c>
    </row>
    <row r="457" spans="1:7" x14ac:dyDescent="0.25">
      <c r="A457" s="9" t="str">
        <f>[1]V.INDICADORES!D102</f>
        <v>Nombre del Indicador</v>
      </c>
      <c r="B457" s="371">
        <f>[1]V.INDICADORES!L102</f>
        <v>0</v>
      </c>
    </row>
    <row r="458" spans="1:7" x14ac:dyDescent="0.25">
      <c r="A458" s="9" t="str">
        <f>[1]V.INDICADORES!D103</f>
        <v>Año de creación</v>
      </c>
      <c r="B458" s="371">
        <f>[1]V.INDICADORES!L103</f>
        <v>0</v>
      </c>
    </row>
    <row r="459" spans="1:7" x14ac:dyDescent="0.25">
      <c r="A459" s="9" t="str">
        <f>[1]V.INDICADORES!D104</f>
        <v>Forma de Cálculo</v>
      </c>
      <c r="B459" s="372">
        <f>[1]V.INDICADORES!L104</f>
        <v>0</v>
      </c>
    </row>
    <row r="460" spans="1:7" x14ac:dyDescent="0.25">
      <c r="A460" s="9" t="str">
        <f>[1]V.INDICADORES!D105</f>
        <v>Unidad de Medida</v>
      </c>
      <c r="B460" s="371">
        <f>[1]V.INDICADORES!L105</f>
        <v>0</v>
      </c>
    </row>
    <row r="461" spans="1:7" x14ac:dyDescent="0.25">
      <c r="A461" s="367" t="str">
        <f>[1]V.INDICADORES!D106</f>
        <v>Periodicidad</v>
      </c>
      <c r="B461" s="377">
        <f>[1]V.INDICADORES!L106</f>
        <v>0</v>
      </c>
      <c r="C461" s="367"/>
      <c r="D461" s="367"/>
      <c r="E461" s="367"/>
      <c r="F461" s="367"/>
      <c r="G461" s="367"/>
    </row>
    <row r="462" spans="1:7" x14ac:dyDescent="0.25">
      <c r="A462" s="367" t="str">
        <f>[1]V.INDICADORES!D107</f>
        <v>Dimensión</v>
      </c>
      <c r="B462" s="377">
        <f>[1]V.INDICADORES!L107</f>
        <v>0</v>
      </c>
      <c r="C462" s="367"/>
      <c r="D462" s="367"/>
      <c r="E462" s="367"/>
      <c r="F462" s="367"/>
      <c r="G462" s="367"/>
    </row>
    <row r="463" spans="1:7" x14ac:dyDescent="0.25">
      <c r="A463" s="367" t="str">
        <f>[1]V.INDICADORES!D108</f>
        <v>Lectura ascendente o descendente</v>
      </c>
      <c r="B463" s="377">
        <f>[1]V.INDICADORES!L108</f>
        <v>0</v>
      </c>
      <c r="C463" s="367"/>
      <c r="D463" s="367"/>
      <c r="E463" s="367"/>
      <c r="F463" s="367"/>
      <c r="G463" s="367"/>
    </row>
    <row r="464" spans="1:7" x14ac:dyDescent="0.25">
      <c r="A464" s="367" t="str">
        <f>[1]V.INDICADORES!D109</f>
        <v>Fuente de Información</v>
      </c>
      <c r="B464" s="378">
        <f>[1]V.INDICADORES!L109</f>
        <v>0</v>
      </c>
      <c r="C464" s="367"/>
      <c r="D464" s="367"/>
      <c r="E464" s="367"/>
      <c r="F464" s="367"/>
      <c r="G464" s="367"/>
    </row>
    <row r="465" spans="1:7" x14ac:dyDescent="0.25">
      <c r="A465" s="367">
        <v>0</v>
      </c>
      <c r="B465" s="367">
        <f>[1]V.INDICADORES!I111</f>
        <v>2008</v>
      </c>
      <c r="C465" s="367">
        <f>[1]V.INDICADORES!K111</f>
        <v>2009</v>
      </c>
      <c r="D465" s="367">
        <f>[1]V.INDICADORES!M111</f>
        <v>2010</v>
      </c>
      <c r="E465" s="367">
        <f>[1]V.INDICADORES!O111</f>
        <v>2011</v>
      </c>
      <c r="F465" s="367">
        <f>[1]V.INDICADORES!Q111</f>
        <v>2012</v>
      </c>
      <c r="G465" s="367"/>
    </row>
    <row r="466" spans="1:7" x14ac:dyDescent="0.25">
      <c r="A466" s="367" t="str">
        <f>[1]V.INDICADORES!D112</f>
        <v>Meta</v>
      </c>
      <c r="B466" s="375">
        <f>[1]V.INDICADORES!I112</f>
        <v>0</v>
      </c>
      <c r="C466" s="375">
        <f>[1]V.INDICADORES!K112</f>
        <v>0</v>
      </c>
      <c r="D466" s="375">
        <f>[1]V.INDICADORES!M112</f>
        <v>0</v>
      </c>
      <c r="E466" s="375">
        <f>[1]V.INDICADORES!O112</f>
        <v>0</v>
      </c>
      <c r="F466" s="375">
        <f>[1]V.INDICADORES!Q112</f>
        <v>0</v>
      </c>
      <c r="G466" s="367"/>
    </row>
    <row r="467" spans="1:7" x14ac:dyDescent="0.25">
      <c r="A467" s="367" t="str">
        <f>[1]V.INDICADORES!D113</f>
        <v>Dato efectivo</v>
      </c>
      <c r="B467" s="375">
        <f>[1]V.INDICADORES!I113</f>
        <v>0</v>
      </c>
      <c r="C467" s="375">
        <f>[1]V.INDICADORES!K113</f>
        <v>0</v>
      </c>
      <c r="D467" s="375">
        <f>[1]V.INDICADORES!M113</f>
        <v>0</v>
      </c>
      <c r="E467" s="375">
        <f>[1]V.INDICADORES!O113</f>
        <v>0</v>
      </c>
      <c r="F467" s="375">
        <f>[1]V.INDICADORES!Q113</f>
        <v>0</v>
      </c>
      <c r="G467" s="367"/>
    </row>
    <row r="468" spans="1:7" x14ac:dyDescent="0.25">
      <c r="A468" s="367" t="str">
        <f>[1]V.INDICADORES!D115</f>
        <v>Umbrales de cumplimiento</v>
      </c>
      <c r="B468" s="367"/>
      <c r="C468" s="367"/>
      <c r="D468" s="367"/>
      <c r="E468" s="367"/>
      <c r="F468" s="367"/>
      <c r="G468" s="367"/>
    </row>
    <row r="469" spans="1:7" x14ac:dyDescent="0.25">
      <c r="A469" s="367" t="str">
        <f>[1]V.INDICADORES!D116</f>
        <v>Aceptable</v>
      </c>
      <c r="B469" s="375">
        <f>[1]V.INDICADORES!Q116</f>
        <v>0</v>
      </c>
      <c r="C469" s="367"/>
      <c r="D469" s="367"/>
      <c r="E469" s="367"/>
      <c r="F469" s="367"/>
      <c r="G469" s="367"/>
    </row>
    <row r="470" spans="1:7" x14ac:dyDescent="0.25">
      <c r="A470" s="367" t="str">
        <f>[1]V.INDICADORES!D117</f>
        <v>Insuficiente</v>
      </c>
      <c r="B470" s="375">
        <f>[1]V.INDICADORES!Q117</f>
        <v>0</v>
      </c>
      <c r="C470" s="367"/>
      <c r="D470" s="367"/>
      <c r="E470" s="367"/>
      <c r="F470" s="367"/>
      <c r="G470" s="367"/>
    </row>
    <row r="471" spans="1:7" x14ac:dyDescent="0.25">
      <c r="A471" s="367" t="str">
        <f>[1]V.INDICADORES!D121</f>
        <v>¿Existe algún indicador que permita medir los productos y/o procesos del programa?</v>
      </c>
      <c r="B471" s="377" t="str">
        <f>[1]V.INDICADORES!L121</f>
        <v>NO</v>
      </c>
      <c r="C471" s="367"/>
      <c r="D471" s="367"/>
      <c r="E471" s="367"/>
      <c r="F471" s="367"/>
      <c r="G471" s="367"/>
    </row>
    <row r="472" spans="1:7" x14ac:dyDescent="0.25">
      <c r="A472" s="367" t="str">
        <f>[1]V.INDICADORES!D123</f>
        <v>Nombre del Indicador</v>
      </c>
      <c r="B472" s="377">
        <f>[1]V.INDICADORES!L123</f>
        <v>0</v>
      </c>
      <c r="C472" s="367"/>
      <c r="D472" s="367"/>
      <c r="E472" s="367"/>
      <c r="F472" s="367"/>
      <c r="G472" s="367"/>
    </row>
    <row r="473" spans="1:7" x14ac:dyDescent="0.25">
      <c r="A473" s="367" t="str">
        <f>[1]V.INDICADORES!D124</f>
        <v>Año de creación</v>
      </c>
      <c r="B473" s="377">
        <f>[1]V.INDICADORES!L124</f>
        <v>0</v>
      </c>
      <c r="C473" s="367"/>
      <c r="D473" s="367"/>
      <c r="E473" s="367"/>
      <c r="F473" s="367"/>
      <c r="G473" s="367"/>
    </row>
    <row r="474" spans="1:7" x14ac:dyDescent="0.25">
      <c r="A474" s="367" t="str">
        <f>[1]V.INDICADORES!D125</f>
        <v>Forma de Cálculo</v>
      </c>
      <c r="B474" s="367">
        <f>[1]V.INDICADORES!L125</f>
        <v>0</v>
      </c>
      <c r="C474" s="367"/>
      <c r="D474" s="367"/>
      <c r="E474" s="367"/>
      <c r="F474" s="367"/>
      <c r="G474" s="367"/>
    </row>
    <row r="475" spans="1:7" x14ac:dyDescent="0.25">
      <c r="A475" s="367" t="str">
        <f>[1]V.INDICADORES!D126</f>
        <v>Unidad de Medida</v>
      </c>
      <c r="B475" s="377">
        <f>[1]V.INDICADORES!L126</f>
        <v>0</v>
      </c>
      <c r="C475" s="367"/>
      <c r="D475" s="367"/>
      <c r="E475" s="367"/>
      <c r="F475" s="367"/>
      <c r="G475" s="367"/>
    </row>
    <row r="476" spans="1:7" x14ac:dyDescent="0.25">
      <c r="A476" s="367" t="str">
        <f>[1]V.INDICADORES!D127</f>
        <v>Periodicidad</v>
      </c>
      <c r="B476" s="377">
        <f>[1]V.INDICADORES!L127</f>
        <v>0</v>
      </c>
      <c r="C476" s="367"/>
      <c r="D476" s="367"/>
      <c r="E476" s="367"/>
      <c r="F476" s="367"/>
      <c r="G476" s="367"/>
    </row>
    <row r="477" spans="1:7" x14ac:dyDescent="0.25">
      <c r="A477" s="367" t="str">
        <f>[1]V.INDICADORES!D128</f>
        <v>Dimensión</v>
      </c>
      <c r="B477" s="377">
        <f>[1]V.INDICADORES!L128</f>
        <v>0</v>
      </c>
      <c r="C477" s="367"/>
      <c r="D477" s="367"/>
      <c r="E477" s="367"/>
      <c r="F477" s="367"/>
      <c r="G477" s="367"/>
    </row>
    <row r="478" spans="1:7" x14ac:dyDescent="0.25">
      <c r="A478" s="367" t="str">
        <f>[1]V.INDICADORES!D129</f>
        <v>Lectura ascendente o descendente</v>
      </c>
      <c r="B478" s="377">
        <f>[1]V.INDICADORES!L129</f>
        <v>0</v>
      </c>
      <c r="C478" s="367"/>
      <c r="D478" s="367"/>
      <c r="E478" s="367"/>
      <c r="F478" s="367"/>
      <c r="G478" s="367"/>
    </row>
    <row r="479" spans="1:7" x14ac:dyDescent="0.25">
      <c r="A479" s="367" t="str">
        <f>[1]V.INDICADORES!D130</f>
        <v>Fuente de Información</v>
      </c>
      <c r="B479" s="367">
        <f>[1]V.INDICADORES!L130</f>
        <v>0</v>
      </c>
      <c r="C479" s="367"/>
      <c r="D479" s="367"/>
      <c r="E479" s="367"/>
      <c r="F479" s="367"/>
      <c r="G479" s="367"/>
    </row>
    <row r="480" spans="1:7" x14ac:dyDescent="0.25">
      <c r="A480" s="367">
        <v>0</v>
      </c>
      <c r="B480" s="367">
        <f>[1]V.INDICADORES!I132</f>
        <v>2008</v>
      </c>
      <c r="C480" s="367">
        <f>[1]V.INDICADORES!K132</f>
        <v>2009</v>
      </c>
      <c r="D480" s="367">
        <f>[1]V.INDICADORES!M132</f>
        <v>2010</v>
      </c>
      <c r="E480" s="367">
        <f>[1]V.INDICADORES!O132</f>
        <v>2011</v>
      </c>
      <c r="F480" s="367">
        <f>[1]V.INDICADORES!Q132</f>
        <v>2012</v>
      </c>
      <c r="G480" s="367"/>
    </row>
    <row r="481" spans="1:7" x14ac:dyDescent="0.25">
      <c r="A481" s="367" t="str">
        <f>[1]V.INDICADORES!D133</f>
        <v>Meta</v>
      </c>
      <c r="B481" s="375">
        <f>[1]V.INDICADORES!I133</f>
        <v>0</v>
      </c>
      <c r="C481" s="375">
        <f>[1]V.INDICADORES!K133</f>
        <v>0</v>
      </c>
      <c r="D481" s="375">
        <f>[1]V.INDICADORES!M133</f>
        <v>0</v>
      </c>
      <c r="E481" s="375">
        <f>[1]V.INDICADORES!O133</f>
        <v>0</v>
      </c>
      <c r="F481" s="375">
        <f>[1]V.INDICADORES!Q133</f>
        <v>0</v>
      </c>
      <c r="G481" s="367"/>
    </row>
    <row r="482" spans="1:7" x14ac:dyDescent="0.25">
      <c r="A482" s="367" t="str">
        <f>[1]V.INDICADORES!D134</f>
        <v>Dato efectivo</v>
      </c>
      <c r="B482" s="375">
        <f>[1]V.INDICADORES!I134</f>
        <v>0</v>
      </c>
      <c r="C482" s="375">
        <f>[1]V.INDICADORES!K134</f>
        <v>0</v>
      </c>
      <c r="D482" s="375">
        <f>[1]V.INDICADORES!M134</f>
        <v>0</v>
      </c>
      <c r="E482" s="375">
        <f>[1]V.INDICADORES!O134</f>
        <v>0</v>
      </c>
      <c r="F482" s="375">
        <f>[1]V.INDICADORES!Q134</f>
        <v>0</v>
      </c>
      <c r="G482" s="367"/>
    </row>
    <row r="483" spans="1:7" x14ac:dyDescent="0.25">
      <c r="A483" s="367" t="str">
        <f>[1]V.INDICADORES!D136</f>
        <v>Umbrales de cumplimiento</v>
      </c>
      <c r="B483" s="367"/>
      <c r="C483" s="367"/>
      <c r="D483" s="367"/>
      <c r="E483" s="367"/>
      <c r="F483" s="367"/>
      <c r="G483" s="367"/>
    </row>
    <row r="484" spans="1:7" x14ac:dyDescent="0.25">
      <c r="A484" s="367" t="str">
        <f>[1]V.INDICADORES!D137</f>
        <v>Aceptable</v>
      </c>
      <c r="B484" s="375">
        <f>[1]V.INDICADORES!Q137</f>
        <v>0</v>
      </c>
      <c r="C484" s="367"/>
      <c r="D484" s="367"/>
      <c r="E484" s="367"/>
      <c r="F484" s="367"/>
      <c r="G484" s="367"/>
    </row>
    <row r="485" spans="1:7" x14ac:dyDescent="0.25">
      <c r="A485" s="367" t="str">
        <f>[1]V.INDICADORES!D138</f>
        <v>Insuficiente</v>
      </c>
      <c r="B485" s="375">
        <f>[1]V.INDICADORES!Q138</f>
        <v>0</v>
      </c>
      <c r="C485" s="367"/>
      <c r="D485" s="367"/>
      <c r="E485" s="367"/>
      <c r="F485" s="367"/>
      <c r="G485" s="367"/>
    </row>
    <row r="486" spans="1:7" x14ac:dyDescent="0.25">
      <c r="A486" s="367" t="str">
        <f>[1]V.INDICADORES!D140</f>
        <v>Además del anterior, ¿existe otro indicador que permita medir los productos y/o procesos del programa?</v>
      </c>
      <c r="B486" s="377" t="str">
        <f>[1]V.INDICADORES!L140</f>
        <v>NO</v>
      </c>
      <c r="C486" s="367"/>
      <c r="D486" s="367"/>
      <c r="E486" s="367"/>
      <c r="F486" s="367"/>
      <c r="G486" s="367"/>
    </row>
    <row r="487" spans="1:7" x14ac:dyDescent="0.25">
      <c r="A487" s="367" t="str">
        <f>[1]V.INDICADORES!D142</f>
        <v>Nombre del Indicador</v>
      </c>
      <c r="B487" s="377">
        <f>[1]V.INDICADORES!L142</f>
        <v>0</v>
      </c>
      <c r="C487" s="367"/>
      <c r="D487" s="367"/>
      <c r="E487" s="367"/>
      <c r="F487" s="367"/>
      <c r="G487" s="367"/>
    </row>
    <row r="488" spans="1:7" x14ac:dyDescent="0.25">
      <c r="A488" s="367" t="str">
        <f>[1]V.INDICADORES!D143</f>
        <v>Año de creación</v>
      </c>
      <c r="B488" s="377">
        <f>[1]V.INDICADORES!L143</f>
        <v>0</v>
      </c>
      <c r="C488" s="367"/>
      <c r="D488" s="367"/>
      <c r="E488" s="367"/>
      <c r="F488" s="367"/>
      <c r="G488" s="367"/>
    </row>
    <row r="489" spans="1:7" x14ac:dyDescent="0.25">
      <c r="A489" s="367" t="str">
        <f>[1]V.INDICADORES!D144</f>
        <v>Forma de Cálculo</v>
      </c>
      <c r="B489" s="367">
        <f>[1]V.INDICADORES!L144</f>
        <v>0</v>
      </c>
      <c r="C489" s="367"/>
      <c r="D489" s="367"/>
      <c r="E489" s="367"/>
      <c r="F489" s="367"/>
      <c r="G489" s="367"/>
    </row>
    <row r="490" spans="1:7" x14ac:dyDescent="0.25">
      <c r="A490" s="367" t="str">
        <f>[1]V.INDICADORES!D145</f>
        <v>Unidad de Medida</v>
      </c>
      <c r="B490" s="377">
        <f>[1]V.INDICADORES!L145</f>
        <v>0</v>
      </c>
      <c r="C490" s="367"/>
      <c r="D490" s="367"/>
      <c r="E490" s="367"/>
      <c r="F490" s="367"/>
      <c r="G490" s="367"/>
    </row>
    <row r="491" spans="1:7" x14ac:dyDescent="0.25">
      <c r="A491" s="367" t="str">
        <f>[1]V.INDICADORES!D146</f>
        <v>Periodicidad</v>
      </c>
      <c r="B491" s="377">
        <f>[1]V.INDICADORES!L146</f>
        <v>0</v>
      </c>
      <c r="C491" s="367"/>
      <c r="D491" s="367"/>
      <c r="E491" s="367"/>
      <c r="F491" s="367"/>
      <c r="G491" s="367"/>
    </row>
    <row r="492" spans="1:7" x14ac:dyDescent="0.25">
      <c r="A492" s="367" t="str">
        <f>[1]V.INDICADORES!D147</f>
        <v>Dimensión</v>
      </c>
      <c r="B492" s="377">
        <f>[1]V.INDICADORES!L147</f>
        <v>0</v>
      </c>
      <c r="C492" s="367"/>
      <c r="D492" s="367"/>
      <c r="E492" s="367"/>
      <c r="F492" s="367"/>
      <c r="G492" s="367"/>
    </row>
    <row r="493" spans="1:7" x14ac:dyDescent="0.25">
      <c r="A493" s="367" t="str">
        <f>[1]V.INDICADORES!D148</f>
        <v>Lectura ascendente o descendente</v>
      </c>
      <c r="B493" s="377">
        <f>[1]V.INDICADORES!L148</f>
        <v>0</v>
      </c>
      <c r="C493" s="367"/>
      <c r="D493" s="367"/>
      <c r="E493" s="367"/>
      <c r="F493" s="367"/>
      <c r="G493" s="367"/>
    </row>
    <row r="494" spans="1:7" x14ac:dyDescent="0.25">
      <c r="A494" s="367" t="str">
        <f>[1]V.INDICADORES!D149</f>
        <v>Fuente de Información</v>
      </c>
      <c r="B494" s="367">
        <f>[1]V.INDICADORES!L149</f>
        <v>0</v>
      </c>
      <c r="C494" s="367"/>
      <c r="D494" s="367"/>
      <c r="E494" s="367"/>
      <c r="F494" s="367"/>
      <c r="G494" s="367"/>
    </row>
    <row r="495" spans="1:7" x14ac:dyDescent="0.25">
      <c r="A495" s="367">
        <v>0</v>
      </c>
      <c r="B495" s="367">
        <f>[1]V.INDICADORES!I151</f>
        <v>2008</v>
      </c>
      <c r="C495" s="367">
        <f>[1]V.INDICADORES!K151</f>
        <v>2009</v>
      </c>
      <c r="D495" s="367">
        <f>[1]V.INDICADORES!M151</f>
        <v>2010</v>
      </c>
      <c r="E495" s="367">
        <f>[1]V.INDICADORES!O151</f>
        <v>2011</v>
      </c>
      <c r="F495" s="367">
        <f>[1]V.INDICADORES!Q151</f>
        <v>2012</v>
      </c>
      <c r="G495" s="367"/>
    </row>
    <row r="496" spans="1:7" x14ac:dyDescent="0.25">
      <c r="A496" s="367" t="str">
        <f>[1]V.INDICADORES!D152</f>
        <v>Meta</v>
      </c>
      <c r="B496" s="375">
        <f>[1]V.INDICADORES!I152</f>
        <v>0</v>
      </c>
      <c r="C496" s="375">
        <f>[1]V.INDICADORES!K152</f>
        <v>0</v>
      </c>
      <c r="D496" s="375">
        <f>[1]V.INDICADORES!M152</f>
        <v>0</v>
      </c>
      <c r="E496" s="375">
        <f>[1]V.INDICADORES!O152</f>
        <v>0</v>
      </c>
      <c r="F496" s="375">
        <f>[1]V.INDICADORES!Q152</f>
        <v>0</v>
      </c>
      <c r="G496" s="367"/>
    </row>
    <row r="497" spans="1:7" x14ac:dyDescent="0.25">
      <c r="A497" s="367" t="str">
        <f>[1]V.INDICADORES!D153</f>
        <v>Dato efectivo</v>
      </c>
      <c r="B497" s="375">
        <f>[1]V.INDICADORES!I153</f>
        <v>0</v>
      </c>
      <c r="C497" s="375">
        <f>[1]V.INDICADORES!K153</f>
        <v>0</v>
      </c>
      <c r="D497" s="375">
        <f>[1]V.INDICADORES!M153</f>
        <v>0</v>
      </c>
      <c r="E497" s="375">
        <f>[1]V.INDICADORES!O153</f>
        <v>0</v>
      </c>
      <c r="F497" s="375">
        <f>[1]V.INDICADORES!Q153</f>
        <v>0</v>
      </c>
      <c r="G497" s="367"/>
    </row>
    <row r="498" spans="1:7" x14ac:dyDescent="0.25">
      <c r="A498" s="367" t="str">
        <f>[1]V.INDICADORES!D155</f>
        <v>Umbrales de cumplimiento</v>
      </c>
      <c r="B498" s="367"/>
      <c r="C498" s="367"/>
      <c r="D498" s="367"/>
      <c r="E498" s="367"/>
      <c r="F498" s="367"/>
      <c r="G498" s="367"/>
    </row>
    <row r="499" spans="1:7" x14ac:dyDescent="0.25">
      <c r="A499" s="367" t="str">
        <f>[1]V.INDICADORES!D156</f>
        <v>Aceptable</v>
      </c>
      <c r="B499" s="375">
        <f>[1]V.INDICADORES!Q156</f>
        <v>0</v>
      </c>
      <c r="C499" s="367"/>
      <c r="D499" s="367"/>
      <c r="E499" s="367"/>
      <c r="F499" s="367"/>
      <c r="G499" s="367"/>
    </row>
    <row r="500" spans="1:7" x14ac:dyDescent="0.25">
      <c r="A500" s="367" t="str">
        <f>[1]V.INDICADORES!D157</f>
        <v>Insuficiente</v>
      </c>
      <c r="B500" s="375">
        <f>[1]V.INDICADORES!Q157</f>
        <v>0</v>
      </c>
      <c r="C500" s="367"/>
      <c r="D500" s="367"/>
      <c r="E500" s="367"/>
      <c r="F500" s="367"/>
      <c r="G500" s="367"/>
    </row>
    <row r="501" spans="1:7" x14ac:dyDescent="0.25">
      <c r="A501" s="367" t="str">
        <f>[1]V.INDICADORES!D159</f>
        <v>Además del anterior, ¿existe otro indicador que permita medir los productos y/o procesos del programa?</v>
      </c>
      <c r="B501" s="377" t="str">
        <f>[1]V.INDICADORES!L159</f>
        <v>NO</v>
      </c>
      <c r="C501" s="367"/>
      <c r="D501" s="367"/>
      <c r="E501" s="367"/>
      <c r="F501" s="367"/>
      <c r="G501" s="367"/>
    </row>
    <row r="502" spans="1:7" x14ac:dyDescent="0.25">
      <c r="A502" s="367" t="str">
        <f>[1]V.INDICADORES!D161</f>
        <v>Nombre del Indicador</v>
      </c>
      <c r="B502" s="377">
        <f>[1]V.INDICADORES!L161</f>
        <v>0</v>
      </c>
      <c r="C502" s="367"/>
      <c r="D502" s="367"/>
      <c r="E502" s="367"/>
      <c r="F502" s="367"/>
      <c r="G502" s="367"/>
    </row>
    <row r="503" spans="1:7" x14ac:dyDescent="0.25">
      <c r="A503" s="367" t="str">
        <f>[1]V.INDICADORES!D162</f>
        <v>Año de creación</v>
      </c>
      <c r="B503" s="377">
        <f>[1]V.INDICADORES!L162</f>
        <v>0</v>
      </c>
      <c r="C503" s="367"/>
      <c r="D503" s="367"/>
      <c r="E503" s="367"/>
      <c r="F503" s="367"/>
      <c r="G503" s="367"/>
    </row>
    <row r="504" spans="1:7" x14ac:dyDescent="0.25">
      <c r="A504" s="367" t="str">
        <f>[1]V.INDICADORES!D163</f>
        <v>Forma de Cálculo</v>
      </c>
      <c r="B504" s="367">
        <f>[1]V.INDICADORES!L163</f>
        <v>0</v>
      </c>
      <c r="C504" s="367"/>
      <c r="D504" s="367"/>
      <c r="E504" s="367"/>
      <c r="F504" s="367"/>
      <c r="G504" s="367"/>
    </row>
    <row r="505" spans="1:7" x14ac:dyDescent="0.25">
      <c r="A505" s="367" t="str">
        <f>[1]V.INDICADORES!D164</f>
        <v>Unidad de Medida</v>
      </c>
      <c r="B505" s="377">
        <f>[1]V.INDICADORES!L164</f>
        <v>0</v>
      </c>
      <c r="C505" s="367"/>
      <c r="D505" s="367"/>
      <c r="E505" s="367"/>
      <c r="F505" s="367"/>
      <c r="G505" s="367"/>
    </row>
    <row r="506" spans="1:7" x14ac:dyDescent="0.25">
      <c r="A506" s="367" t="str">
        <f>[1]V.INDICADORES!D165</f>
        <v>Periodicidad</v>
      </c>
      <c r="B506" s="377">
        <f>[1]V.INDICADORES!L165</f>
        <v>0</v>
      </c>
      <c r="C506" s="367"/>
      <c r="D506" s="367"/>
      <c r="E506" s="367"/>
      <c r="F506" s="367"/>
      <c r="G506" s="367"/>
    </row>
    <row r="507" spans="1:7" x14ac:dyDescent="0.25">
      <c r="A507" s="367" t="str">
        <f>[1]V.INDICADORES!D166</f>
        <v>Dimensión</v>
      </c>
      <c r="B507" s="377">
        <f>[1]V.INDICADORES!L166</f>
        <v>0</v>
      </c>
      <c r="C507" s="367"/>
      <c r="D507" s="367"/>
      <c r="E507" s="367"/>
      <c r="F507" s="367"/>
      <c r="G507" s="367"/>
    </row>
    <row r="508" spans="1:7" x14ac:dyDescent="0.25">
      <c r="A508" s="367" t="str">
        <f>[1]V.INDICADORES!D167</f>
        <v>Lectura ascendente o descendente</v>
      </c>
      <c r="B508" s="377">
        <f>[1]V.INDICADORES!L167</f>
        <v>0</v>
      </c>
      <c r="C508" s="367"/>
      <c r="D508" s="367"/>
      <c r="E508" s="367"/>
      <c r="F508" s="367"/>
      <c r="G508" s="367"/>
    </row>
    <row r="509" spans="1:7" x14ac:dyDescent="0.25">
      <c r="A509" s="367" t="str">
        <f>[1]V.INDICADORES!D168</f>
        <v>Fuente de Información</v>
      </c>
      <c r="B509" s="367">
        <f>[1]V.INDICADORES!L168</f>
        <v>0</v>
      </c>
      <c r="C509" s="367"/>
      <c r="D509" s="367"/>
      <c r="E509" s="367"/>
      <c r="F509" s="367"/>
      <c r="G509" s="367"/>
    </row>
    <row r="510" spans="1:7" x14ac:dyDescent="0.25">
      <c r="A510" s="367">
        <v>0</v>
      </c>
      <c r="B510" s="367">
        <f>[1]V.INDICADORES!I170</f>
        <v>2008</v>
      </c>
      <c r="C510" s="367">
        <f>[1]V.INDICADORES!K170</f>
        <v>2009</v>
      </c>
      <c r="D510" s="367">
        <f>[1]V.INDICADORES!M170</f>
        <v>2010</v>
      </c>
      <c r="E510" s="367">
        <f>[1]V.INDICADORES!O170</f>
        <v>2011</v>
      </c>
      <c r="F510" s="367">
        <f>[1]V.INDICADORES!Q170</f>
        <v>2012</v>
      </c>
      <c r="G510" s="367"/>
    </row>
    <row r="511" spans="1:7" x14ac:dyDescent="0.25">
      <c r="A511" s="367" t="str">
        <f>[1]V.INDICADORES!D171</f>
        <v>Meta</v>
      </c>
      <c r="B511" s="375">
        <f>[1]V.INDICADORES!I171</f>
        <v>0</v>
      </c>
      <c r="C511" s="375">
        <f>[1]V.INDICADORES!K171</f>
        <v>0</v>
      </c>
      <c r="D511" s="375">
        <f>[1]V.INDICADORES!M171</f>
        <v>0</v>
      </c>
      <c r="E511" s="375">
        <f>[1]V.INDICADORES!O171</f>
        <v>0</v>
      </c>
      <c r="F511" s="375">
        <f>[1]V.INDICADORES!Q171</f>
        <v>0</v>
      </c>
      <c r="G511" s="367"/>
    </row>
    <row r="512" spans="1:7" x14ac:dyDescent="0.25">
      <c r="A512" s="367" t="str">
        <f>[1]V.INDICADORES!D172</f>
        <v>Dato efectivo</v>
      </c>
      <c r="B512" s="375">
        <f>[1]V.INDICADORES!I172</f>
        <v>0</v>
      </c>
      <c r="C512" s="375">
        <f>[1]V.INDICADORES!K172</f>
        <v>0</v>
      </c>
      <c r="D512" s="375">
        <f>[1]V.INDICADORES!M172</f>
        <v>0</v>
      </c>
      <c r="E512" s="375">
        <f>[1]V.INDICADORES!O172</f>
        <v>0</v>
      </c>
      <c r="F512" s="375">
        <f>[1]V.INDICADORES!Q172</f>
        <v>0</v>
      </c>
      <c r="G512" s="367"/>
    </row>
    <row r="513" spans="1:7" x14ac:dyDescent="0.25">
      <c r="A513" s="367" t="str">
        <f>[1]V.INDICADORES!D174</f>
        <v>Umbrales de cumplimiento</v>
      </c>
      <c r="B513" s="367"/>
      <c r="C513" s="367"/>
      <c r="D513" s="367"/>
      <c r="E513" s="367"/>
      <c r="F513" s="367"/>
      <c r="G513" s="367"/>
    </row>
    <row r="514" spans="1:7" x14ac:dyDescent="0.25">
      <c r="A514" s="367" t="str">
        <f>[1]V.INDICADORES!D175</f>
        <v>Aceptable</v>
      </c>
      <c r="B514" s="375">
        <f>[1]V.INDICADORES!Q175</f>
        <v>0</v>
      </c>
      <c r="C514" s="367"/>
      <c r="D514" s="367"/>
      <c r="E514" s="367"/>
      <c r="F514" s="367"/>
      <c r="G514" s="367"/>
    </row>
    <row r="515" spans="1:7" x14ac:dyDescent="0.25">
      <c r="A515" s="367" t="str">
        <f>[1]V.INDICADORES!D176</f>
        <v>Insuficiente</v>
      </c>
      <c r="B515" s="375">
        <f>[1]V.INDICADORES!Q176</f>
        <v>0</v>
      </c>
      <c r="C515" s="367"/>
      <c r="D515" s="367"/>
      <c r="E515" s="367"/>
      <c r="F515" s="367"/>
      <c r="G515" s="367"/>
    </row>
    <row r="516" spans="1:7" x14ac:dyDescent="0.25">
      <c r="A516" s="367" t="str">
        <f>[1]V.INDICADORES!D180</f>
        <v>¿Existe algún indicador que permita medir la satisfacción de los usuarios?</v>
      </c>
      <c r="B516" s="377" t="str">
        <f>[1]V.INDICADORES!L180</f>
        <v>SI</v>
      </c>
      <c r="C516" s="367"/>
      <c r="D516" s="367"/>
      <c r="E516" s="367"/>
      <c r="F516" s="367"/>
      <c r="G516" s="367"/>
    </row>
    <row r="517" spans="1:7" x14ac:dyDescent="0.25">
      <c r="A517" s="367" t="str">
        <f>[1]V.INDICADORES!D182</f>
        <v>Nombre del Indicador</v>
      </c>
      <c r="B517" s="377" t="str">
        <f>[1]V.INDICADORES!L182</f>
        <v>Porcentaje de usuarios encuestados que  evalúan como muy buena y buena la atención global prestada por el servicio en las oficinas de atención a público (presencial o virtual).</v>
      </c>
      <c r="C517" s="367"/>
      <c r="D517" s="367"/>
      <c r="E517" s="367"/>
      <c r="F517" s="367"/>
      <c r="G517" s="367"/>
    </row>
    <row r="518" spans="1:7" x14ac:dyDescent="0.25">
      <c r="A518" s="367" t="str">
        <f>[1]V.INDICADORES!D183</f>
        <v>Año de creación</v>
      </c>
      <c r="B518" s="377">
        <f>[1]V.INDICADORES!L183</f>
        <v>2012</v>
      </c>
      <c r="C518" s="367"/>
      <c r="D518" s="367"/>
      <c r="E518" s="367"/>
      <c r="F518" s="367"/>
      <c r="G518" s="367"/>
    </row>
    <row r="519" spans="1:7" x14ac:dyDescent="0.25">
      <c r="A519" s="367" t="str">
        <f>[1]V.INDICADORES!D184</f>
        <v>Forma de Cálculo</v>
      </c>
      <c r="B519" s="377" t="str">
        <f>[1]V.INDICADORES!L184</f>
        <v>(N° de usuarios encuestados en el año t que evalúan como “Muy Satisfactoria” y “Satisfactoria” la atención global prestada por el servicio en las oficinas de atención de público /Total de usuarios encuestados)*100=</v>
      </c>
      <c r="C519" s="367"/>
      <c r="D519" s="367"/>
      <c r="E519" s="367"/>
      <c r="F519" s="367"/>
      <c r="G519" s="367"/>
    </row>
    <row r="520" spans="1:7" x14ac:dyDescent="0.25">
      <c r="A520" s="367" t="str">
        <f>[1]V.INDICADORES!D185</f>
        <v>Unidad de Medida</v>
      </c>
      <c r="B520" s="377" t="str">
        <f>[1]V.INDICADORES!L185</f>
        <v>porcentual</v>
      </c>
      <c r="C520" s="367"/>
      <c r="D520" s="367"/>
      <c r="E520" s="367"/>
      <c r="F520" s="367"/>
      <c r="G520" s="367"/>
    </row>
    <row r="521" spans="1:7" x14ac:dyDescent="0.25">
      <c r="A521" s="367" t="str">
        <f>[1]V.INDICADORES!D186</f>
        <v>Periodicidad</v>
      </c>
      <c r="B521" s="377" t="str">
        <f>[1]V.INDICADORES!L186</f>
        <v>Trimestral</v>
      </c>
      <c r="C521" s="367"/>
      <c r="D521" s="367"/>
      <c r="E521" s="367"/>
      <c r="F521" s="367"/>
      <c r="G521" s="367"/>
    </row>
    <row r="522" spans="1:7" x14ac:dyDescent="0.25">
      <c r="A522" s="367" t="str">
        <f>[1]V.INDICADORES!D187</f>
        <v>Dimensión</v>
      </c>
      <c r="B522" s="377" t="str">
        <f>[1]V.INDICADORES!L187</f>
        <v>Eficacia</v>
      </c>
      <c r="C522" s="367"/>
      <c r="D522" s="367"/>
      <c r="E522" s="367"/>
      <c r="F522" s="367"/>
      <c r="G522" s="367"/>
    </row>
    <row r="523" spans="1:7" x14ac:dyDescent="0.25">
      <c r="A523" s="367" t="str">
        <f>[1]V.INDICADORES!D188</f>
        <v>Lectura ascendente o descendente</v>
      </c>
      <c r="B523" s="377" t="str">
        <f>[1]V.INDICADORES!L188</f>
        <v>Ascendente</v>
      </c>
      <c r="C523" s="367"/>
      <c r="D523" s="367"/>
      <c r="E523" s="367"/>
      <c r="F523" s="367"/>
      <c r="G523" s="367"/>
    </row>
    <row r="524" spans="1:7" x14ac:dyDescent="0.25">
      <c r="A524" s="367" t="str">
        <f>[1]V.INDICADORES!D189</f>
        <v>Fuente de Información</v>
      </c>
      <c r="B524" s="377" t="str">
        <f>[1]V.INDICADORES!L189</f>
        <v>SIAC, CNCA</v>
      </c>
      <c r="C524" s="367"/>
      <c r="D524" s="367"/>
      <c r="E524" s="367"/>
      <c r="F524" s="367"/>
      <c r="G524" s="367"/>
    </row>
    <row r="525" spans="1:7" x14ac:dyDescent="0.25">
      <c r="A525" s="367">
        <v>0</v>
      </c>
      <c r="B525" s="377">
        <f>[1]V.INDICADORES!I191</f>
        <v>2008</v>
      </c>
      <c r="C525" s="374">
        <f>[1]V.INDICADORES!K191</f>
        <v>2009</v>
      </c>
      <c r="D525" s="374">
        <f>[1]V.INDICADORES!M191</f>
        <v>2010</v>
      </c>
      <c r="E525" s="374">
        <f>[1]V.INDICADORES!O191</f>
        <v>2011</v>
      </c>
      <c r="F525" s="374">
        <f>[1]V.INDICADORES!Q191</f>
        <v>2012</v>
      </c>
      <c r="G525" s="367"/>
    </row>
    <row r="526" spans="1:7" x14ac:dyDescent="0.25">
      <c r="A526" s="367" t="str">
        <f>[1]V.INDICADORES!D192</f>
        <v>Meta</v>
      </c>
      <c r="B526" s="377">
        <f>[1]V.INDICADORES!I192</f>
        <v>0</v>
      </c>
      <c r="C526" s="375">
        <f>[1]V.INDICADORES!K192</f>
        <v>0</v>
      </c>
      <c r="D526" s="375">
        <f>[1]V.INDICADORES!M192</f>
        <v>-2</v>
      </c>
      <c r="E526" s="375">
        <f>[1]V.INDICADORES!O192</f>
        <v>0.7</v>
      </c>
      <c r="F526" s="375">
        <f>[1]V.INDICADORES!Q192</f>
        <v>0.7</v>
      </c>
      <c r="G526" s="367"/>
    </row>
    <row r="527" spans="1:7" x14ac:dyDescent="0.25">
      <c r="A527" s="367" t="str">
        <f>[1]V.INDICADORES!D193</f>
        <v>Dato efectivo</v>
      </c>
      <c r="B527" s="377">
        <f>[1]V.INDICADORES!I193</f>
        <v>0</v>
      </c>
      <c r="C527" s="375">
        <f>[1]V.INDICADORES!K193</f>
        <v>0</v>
      </c>
      <c r="D527" s="375">
        <f>[1]V.INDICADORES!M193</f>
        <v>-2</v>
      </c>
      <c r="E527" s="375">
        <f>[1]V.INDICADORES!O193</f>
        <v>-2</v>
      </c>
      <c r="F527" s="375">
        <f>[1]V.INDICADORES!Q193</f>
        <v>0</v>
      </c>
      <c r="G527" s="367"/>
    </row>
    <row r="528" spans="1:7" x14ac:dyDescent="0.25">
      <c r="A528" s="367" t="str">
        <f>[1]V.INDICADORES!D195</f>
        <v>Umbrales de cumplimiento</v>
      </c>
      <c r="B528" s="375"/>
      <c r="C528" s="375"/>
      <c r="D528" s="375"/>
      <c r="E528" s="375"/>
      <c r="F528" s="375"/>
      <c r="G528" s="367"/>
    </row>
    <row r="529" spans="1:7" x14ac:dyDescent="0.25">
      <c r="A529" s="367" t="str">
        <f>[1]V.INDICADORES!D196</f>
        <v>Aceptable</v>
      </c>
      <c r="B529" s="375">
        <f>[1]V.INDICADORES!Q196</f>
        <v>0.7</v>
      </c>
      <c r="C529" s="367"/>
      <c r="D529" s="367"/>
      <c r="E529" s="367"/>
      <c r="F529" s="367"/>
      <c r="G529" s="367"/>
    </row>
    <row r="530" spans="1:7" x14ac:dyDescent="0.25">
      <c r="A530" s="367" t="str">
        <f>[1]V.INDICADORES!D197</f>
        <v>Insuficiente</v>
      </c>
      <c r="B530" s="375">
        <f>[1]V.INDICADORES!Q197</f>
        <v>0.66500000000000004</v>
      </c>
      <c r="C530" s="367"/>
      <c r="D530" s="367"/>
      <c r="E530" s="367"/>
      <c r="F530" s="367"/>
      <c r="G530" s="367"/>
    </row>
    <row r="531" spans="1:7" x14ac:dyDescent="0.25">
      <c r="A531" s="367" t="str">
        <f>[1]V.INDICADORES!D199</f>
        <v>Además del anterior, ¿existe otro indicador que permita medir la satisfacción de los usuarios?</v>
      </c>
      <c r="B531" s="375" t="str">
        <f>[1]V.INDICADORES!L199</f>
        <v>NO</v>
      </c>
      <c r="C531" s="367"/>
      <c r="D531" s="367"/>
      <c r="E531" s="367"/>
      <c r="F531" s="367"/>
      <c r="G531" s="367"/>
    </row>
    <row r="532" spans="1:7" x14ac:dyDescent="0.25">
      <c r="A532" s="367" t="str">
        <f>[1]V.INDICADORES!D201</f>
        <v>Nombre del Indicador</v>
      </c>
      <c r="B532" s="375">
        <f>[1]V.INDICADORES!L201</f>
        <v>0</v>
      </c>
      <c r="C532" s="367"/>
      <c r="D532" s="367"/>
      <c r="E532" s="367"/>
      <c r="F532" s="367"/>
      <c r="G532" s="367"/>
    </row>
    <row r="533" spans="1:7" x14ac:dyDescent="0.25">
      <c r="A533" s="367" t="str">
        <f>[1]V.INDICADORES!D202</f>
        <v>Año de creación</v>
      </c>
      <c r="B533" s="375">
        <f>[1]V.INDICADORES!L202</f>
        <v>0</v>
      </c>
      <c r="C533" s="367"/>
      <c r="D533" s="367"/>
      <c r="E533" s="367"/>
      <c r="F533" s="367"/>
      <c r="G533" s="367"/>
    </row>
    <row r="534" spans="1:7" x14ac:dyDescent="0.25">
      <c r="A534" s="367" t="str">
        <f>[1]V.INDICADORES!D203</f>
        <v>Forma de Cálculo</v>
      </c>
      <c r="B534" s="375">
        <f>[1]V.INDICADORES!L203</f>
        <v>0</v>
      </c>
      <c r="C534" s="367"/>
      <c r="D534" s="367"/>
      <c r="E534" s="367"/>
      <c r="F534" s="367"/>
      <c r="G534" s="367"/>
    </row>
    <row r="535" spans="1:7" x14ac:dyDescent="0.25">
      <c r="A535" s="367" t="str">
        <f>[1]V.INDICADORES!D204</f>
        <v>Unidad de Medida</v>
      </c>
      <c r="B535" s="375">
        <f>[1]V.INDICADORES!L204</f>
        <v>0</v>
      </c>
      <c r="C535" s="367"/>
      <c r="D535" s="367"/>
      <c r="E535" s="367"/>
      <c r="F535" s="367"/>
      <c r="G535" s="367"/>
    </row>
    <row r="536" spans="1:7" x14ac:dyDescent="0.25">
      <c r="A536" s="367" t="str">
        <f>[1]V.INDICADORES!D205</f>
        <v>Periodicidad</v>
      </c>
      <c r="B536" s="375">
        <f>[1]V.INDICADORES!L205</f>
        <v>0</v>
      </c>
      <c r="C536" s="367"/>
      <c r="D536" s="367"/>
      <c r="E536" s="367"/>
      <c r="F536" s="367"/>
      <c r="G536" s="367"/>
    </row>
    <row r="537" spans="1:7" x14ac:dyDescent="0.25">
      <c r="A537" s="367" t="str">
        <f>[1]V.INDICADORES!D206</f>
        <v>Dimensión</v>
      </c>
      <c r="B537" s="375">
        <f>[1]V.INDICADORES!L206</f>
        <v>0</v>
      </c>
      <c r="C537" s="367"/>
      <c r="D537" s="367"/>
      <c r="E537" s="367"/>
      <c r="F537" s="367"/>
      <c r="G537" s="367"/>
    </row>
    <row r="538" spans="1:7" x14ac:dyDescent="0.25">
      <c r="A538" s="367" t="str">
        <f>[1]V.INDICADORES!D207</f>
        <v>Lectura ascendente o descendente</v>
      </c>
      <c r="B538" s="375">
        <f>[1]V.INDICADORES!L207</f>
        <v>0</v>
      </c>
      <c r="C538" s="367"/>
      <c r="D538" s="367"/>
      <c r="E538" s="367"/>
      <c r="F538" s="367"/>
      <c r="G538" s="367"/>
    </row>
    <row r="539" spans="1:7" x14ac:dyDescent="0.25">
      <c r="A539" s="367" t="str">
        <f>[1]V.INDICADORES!D208</f>
        <v>Fuente de Información</v>
      </c>
      <c r="B539" s="375">
        <f>[1]V.INDICADORES!L208</f>
        <v>0</v>
      </c>
      <c r="C539" s="367"/>
      <c r="D539" s="367"/>
      <c r="E539" s="367"/>
      <c r="F539" s="367"/>
      <c r="G539" s="367"/>
    </row>
    <row r="540" spans="1:7" x14ac:dyDescent="0.25">
      <c r="A540" s="367">
        <v>0</v>
      </c>
      <c r="B540" s="367">
        <f>[1]V.INDICADORES!I210</f>
        <v>2008</v>
      </c>
      <c r="C540" s="367">
        <f>[1]V.INDICADORES!K210</f>
        <v>2009</v>
      </c>
      <c r="D540" s="367">
        <f>[1]V.INDICADORES!M210</f>
        <v>2010</v>
      </c>
      <c r="E540" s="367">
        <f>[1]V.INDICADORES!O210</f>
        <v>2011</v>
      </c>
      <c r="F540" s="367">
        <f>[1]V.INDICADORES!Q210</f>
        <v>2012</v>
      </c>
      <c r="G540" s="367"/>
    </row>
    <row r="541" spans="1:7" x14ac:dyDescent="0.25">
      <c r="A541" s="367" t="str">
        <f>[1]V.INDICADORES!D211</f>
        <v>Meta</v>
      </c>
      <c r="B541" s="375">
        <f>[1]V.INDICADORES!I211</f>
        <v>0</v>
      </c>
      <c r="C541" s="375">
        <f>[1]V.INDICADORES!K211</f>
        <v>0</v>
      </c>
      <c r="D541" s="375">
        <f>[1]V.INDICADORES!M211</f>
        <v>0</v>
      </c>
      <c r="E541" s="375">
        <f>[1]V.INDICADORES!O211</f>
        <v>0</v>
      </c>
      <c r="F541" s="375">
        <f>[1]V.INDICADORES!Q211</f>
        <v>0</v>
      </c>
      <c r="G541" s="367"/>
    </row>
    <row r="542" spans="1:7" x14ac:dyDescent="0.25">
      <c r="A542" s="367" t="str">
        <f>[1]V.INDICADORES!D212</f>
        <v>Dato efectivo</v>
      </c>
      <c r="B542" s="375">
        <f>[1]V.INDICADORES!I212</f>
        <v>0</v>
      </c>
      <c r="C542" s="375">
        <f>[1]V.INDICADORES!K212</f>
        <v>0</v>
      </c>
      <c r="D542" s="375">
        <f>[1]V.INDICADORES!M212</f>
        <v>0</v>
      </c>
      <c r="E542" s="375">
        <f>[1]V.INDICADORES!O212</f>
        <v>0</v>
      </c>
      <c r="F542" s="375">
        <f>[1]V.INDICADORES!Q212</f>
        <v>0</v>
      </c>
      <c r="G542" s="367"/>
    </row>
    <row r="543" spans="1:7" x14ac:dyDescent="0.25">
      <c r="A543" s="367" t="str">
        <f>[1]V.INDICADORES!D214</f>
        <v>Umbrales de cumplimiento</v>
      </c>
      <c r="B543" s="367"/>
      <c r="C543" s="367"/>
      <c r="D543" s="367"/>
      <c r="E543" s="367"/>
      <c r="F543" s="367"/>
      <c r="G543" s="367"/>
    </row>
    <row r="544" spans="1:7" x14ac:dyDescent="0.25">
      <c r="A544" s="367" t="str">
        <f>[1]V.INDICADORES!D215</f>
        <v>Aceptable</v>
      </c>
      <c r="B544" s="375">
        <f>[1]V.INDICADORES!Q215</f>
        <v>0</v>
      </c>
      <c r="C544" s="367"/>
      <c r="D544" s="367"/>
      <c r="E544" s="367"/>
      <c r="F544" s="367"/>
      <c r="G544" s="367"/>
    </row>
    <row r="545" spans="1:18" x14ac:dyDescent="0.25">
      <c r="A545" s="367" t="str">
        <f>[1]V.INDICADORES!D216</f>
        <v>Insuficiente</v>
      </c>
      <c r="B545" s="375">
        <f>[1]V.INDICADORES!Q216</f>
        <v>0</v>
      </c>
      <c r="C545" s="367"/>
      <c r="D545" s="367"/>
      <c r="E545" s="367"/>
      <c r="F545" s="367"/>
      <c r="G545" s="367"/>
    </row>
    <row r="546" spans="1:18" x14ac:dyDescent="0.25">
      <c r="A546" s="9" t="str">
        <f>'[1]VI. PRESUPUESTO Y RRHH'!G5</f>
        <v>Vigencia</v>
      </c>
      <c r="B546" s="371" t="str">
        <f>'[1]VI. PRESUPUESTO Y RRHH'!K5</f>
        <v>Vigente al 1er trimestre</v>
      </c>
    </row>
    <row r="547" spans="1:18" x14ac:dyDescent="0.25">
      <c r="A547" s="9" t="str">
        <f>'[1]VI. PRESUPUESTO Y RRHH'!G6</f>
        <v>Monto ($ miles)</v>
      </c>
      <c r="B547" s="379">
        <f>'[1]VI. PRESUPUESTO Y RRHH'!K6</f>
        <v>466907</v>
      </c>
    </row>
    <row r="548" spans="1:18" x14ac:dyDescent="0.25">
      <c r="A548" s="9" t="str">
        <f>'[1]VI. PRESUPUESTO Y RRHH'!B8</f>
        <v>Presupuesto Vigente al 4to trimestre del año 2012 (en miles)</v>
      </c>
      <c r="B548" s="379">
        <f>'[1]VI. PRESUPUESTO Y RRHH'!K8</f>
        <v>454190</v>
      </c>
    </row>
    <row r="549" spans="1:18" x14ac:dyDescent="0.25">
      <c r="A549" s="9" t="str">
        <f>'[1]VI. PRESUPUESTO Y RRHH'!B10</f>
        <v>Ejecución Presupuestaria al 4to trimestre del año 2012 (en miles)</v>
      </c>
      <c r="B549" s="379">
        <f>'[1]VI. PRESUPUESTO Y RRHH'!K10</f>
        <v>443602</v>
      </c>
    </row>
    <row r="550" spans="1:18" x14ac:dyDescent="0.25">
      <c r="A550" s="9" t="str">
        <f>'[1]VI. PRESUPUESTO Y RRHH'!B12</f>
        <v>Ejecución presupuestaria por región 2012 (en miles)</v>
      </c>
      <c r="B550" s="379">
        <f>'[1]VI. PRESUPUESTO Y RRHH'!K12</f>
        <v>0</v>
      </c>
    </row>
    <row r="551" spans="1:18" x14ac:dyDescent="0.25">
      <c r="A551" s="9" t="str">
        <f>'[1]VI. PRESUPUESTO Y RRHH'!L12</f>
        <v>Región</v>
      </c>
      <c r="B551" s="379" t="str">
        <f>'[1]VI. PRESUPUESTO Y RRHH'!L12</f>
        <v>Región</v>
      </c>
      <c r="C551" s="379" t="str">
        <f>'[1]VI. PRESUPUESTO Y RRHH'!N12</f>
        <v>I</v>
      </c>
      <c r="D551" s="379" t="str">
        <f>'[1]VI. PRESUPUESTO Y RRHH'!O12</f>
        <v>II</v>
      </c>
      <c r="E551" s="379" t="str">
        <f>'[1]VI. PRESUPUESTO Y RRHH'!P12</f>
        <v>III</v>
      </c>
      <c r="F551" s="379" t="str">
        <f>'[1]VI. PRESUPUESTO Y RRHH'!Q12</f>
        <v>IV</v>
      </c>
      <c r="G551" s="379" t="str">
        <f>'[1]VI. PRESUPUESTO Y RRHH'!R12</f>
        <v>V</v>
      </c>
      <c r="H551" s="379" t="str">
        <f>'[1]VI. PRESUPUESTO Y RRHH'!S12</f>
        <v>VI</v>
      </c>
      <c r="I551" s="379" t="str">
        <f>'[1]VI. PRESUPUESTO Y RRHH'!T12</f>
        <v>VII</v>
      </c>
      <c r="J551" s="379" t="str">
        <f>'[1]VI. PRESUPUESTO Y RRHH'!U12</f>
        <v>VIII</v>
      </c>
      <c r="K551" s="379" t="str">
        <f>'[1]VI. PRESUPUESTO Y RRHH'!V12</f>
        <v>IX</v>
      </c>
      <c r="L551" s="379" t="str">
        <f>'[1]VI. PRESUPUESTO Y RRHH'!W12</f>
        <v>X</v>
      </c>
      <c r="M551" s="379" t="str">
        <f>'[1]VI. PRESUPUESTO Y RRHH'!X12</f>
        <v>XI</v>
      </c>
      <c r="N551" s="379" t="str">
        <f>'[1]VI. PRESUPUESTO Y RRHH'!Y12</f>
        <v>XII</v>
      </c>
      <c r="O551" s="379" t="str">
        <f>'[1]VI. PRESUPUESTO Y RRHH'!Z12</f>
        <v>RM</v>
      </c>
      <c r="P551" s="379" t="str">
        <f>'[1]VI. PRESUPUESTO Y RRHH'!AA12</f>
        <v>XIV</v>
      </c>
      <c r="Q551" s="379" t="str">
        <f>'[1]VI. PRESUPUESTO Y RRHH'!AB12</f>
        <v>XV</v>
      </c>
      <c r="R551" s="379" t="str">
        <f>'[1]VI. PRESUPUESTO Y RRHH'!AD12</f>
        <v>Nivel Central</v>
      </c>
    </row>
    <row r="552" spans="1:18" x14ac:dyDescent="0.25">
      <c r="A552" s="9" t="str">
        <f>'[1]VI. PRESUPUESTO Y RRHH'!L13</f>
        <v xml:space="preserve">Presupuesto Ejecutado 2012 M$ </v>
      </c>
      <c r="B552" s="379" t="str">
        <f>'[1]VI. PRESUPUESTO Y RRHH'!L13</f>
        <v xml:space="preserve">Presupuesto Ejecutado 2012 M$ </v>
      </c>
      <c r="C552" s="379">
        <f>'[1]VI. PRESUPUESTO Y RRHH'!N13</f>
        <v>0</v>
      </c>
      <c r="D552" s="379">
        <f>'[1]VI. PRESUPUESTO Y RRHH'!O13</f>
        <v>0</v>
      </c>
      <c r="E552" s="379">
        <f>'[1]VI. PRESUPUESTO Y RRHH'!P13</f>
        <v>0</v>
      </c>
      <c r="F552" s="379">
        <f>'[1]VI. PRESUPUESTO Y RRHH'!Q13</f>
        <v>0</v>
      </c>
      <c r="G552" s="379">
        <f>'[1]VI. PRESUPUESTO Y RRHH'!R13</f>
        <v>0</v>
      </c>
      <c r="H552" s="379">
        <f>'[1]VI. PRESUPUESTO Y RRHH'!S13</f>
        <v>0</v>
      </c>
      <c r="I552" s="379">
        <f>'[1]VI. PRESUPUESTO Y RRHH'!T13</f>
        <v>0</v>
      </c>
      <c r="J552" s="379">
        <f>'[1]VI. PRESUPUESTO Y RRHH'!U13</f>
        <v>0</v>
      </c>
      <c r="K552" s="379">
        <f>'[1]VI. PRESUPUESTO Y RRHH'!V13</f>
        <v>0</v>
      </c>
      <c r="L552" s="379">
        <f>'[1]VI. PRESUPUESTO Y RRHH'!W13</f>
        <v>0</v>
      </c>
      <c r="M552" s="379">
        <f>'[1]VI. PRESUPUESTO Y RRHH'!X13</f>
        <v>0</v>
      </c>
      <c r="N552" s="379">
        <f>'[1]VI. PRESUPUESTO Y RRHH'!Y13</f>
        <v>0</v>
      </c>
      <c r="O552" s="379">
        <f>'[1]VI. PRESUPUESTO Y RRHH'!Z13</f>
        <v>0</v>
      </c>
      <c r="P552" s="379">
        <f>'[1]VI. PRESUPUESTO Y RRHH'!AA13</f>
        <v>0</v>
      </c>
      <c r="Q552" s="379">
        <f>'[1]VI. PRESUPUESTO Y RRHH'!AB13</f>
        <v>0</v>
      </c>
      <c r="R552" s="379">
        <f>'[1]VI. PRESUPUESTO Y RRHH'!AD13</f>
        <v>0</v>
      </c>
    </row>
    <row r="553" spans="1:18" s="381" customFormat="1" x14ac:dyDescent="0.25">
      <c r="A553" s="367" t="str">
        <f>'[1]VI. PRESUPUESTO Y RRHH'!B15</f>
        <v>Partida</v>
      </c>
      <c r="B553" s="367">
        <f>'[1]VI. PRESUPUESTO Y RRHH'!C15</f>
        <v>9</v>
      </c>
      <c r="C553" s="367" t="str">
        <f>'[1]VI. PRESUPUESTO Y RRHH'!D15</f>
        <v>Capitulo</v>
      </c>
      <c r="D553" s="367">
        <f>'[1]VI. PRESUPUESTO Y RRHH'!E15</f>
        <v>16</v>
      </c>
      <c r="E553" s="367" t="str">
        <f>'[1]VI. PRESUPUESTO Y RRHH'!F15</f>
        <v>Programa</v>
      </c>
      <c r="F553" s="367">
        <f>'[1]VI. PRESUPUESTO Y RRHH'!G15</f>
        <v>1</v>
      </c>
      <c r="G553" s="374"/>
      <c r="H553" s="374"/>
      <c r="I553" s="374"/>
      <c r="J553" s="374"/>
      <c r="K553" s="374"/>
      <c r="L553" s="374"/>
      <c r="M553" s="374"/>
      <c r="N553" s="380"/>
      <c r="O553" s="380"/>
      <c r="P553" s="380"/>
      <c r="Q553" s="380"/>
    </row>
    <row r="554" spans="1:18" s="381" customFormat="1" ht="15" customHeight="1" x14ac:dyDescent="0.25">
      <c r="A554" s="367" t="str">
        <f>'[1]VI. PRESUPUESTO Y RRHH'!B16</f>
        <v xml:space="preserve">SUBTITULO </v>
      </c>
      <c r="B554" s="367" t="str">
        <f>'[1]VI. PRESUPUESTO Y RRHH'!C16</f>
        <v>ITEM</v>
      </c>
      <c r="C554" s="367" t="str">
        <f>'[1]VI. PRESUPUESTO Y RRHH'!D16</f>
        <v>DENOMINACIONES</v>
      </c>
      <c r="D554" s="367" t="str">
        <f>'[1]VI. PRESUPUESTO Y RRHH'!N16</f>
        <v>ASIGNACIÓN</v>
      </c>
      <c r="E554" s="367" t="str">
        <f>'[1]VI. PRESUPUESTO Y RRHH'!O16</f>
        <v>GASTO SOCIAL (M$)</v>
      </c>
      <c r="F554" s="367">
        <f>'[1]VI. PRESUPUESTO Y RRHH'!P16</f>
        <v>0</v>
      </c>
      <c r="G554" s="367">
        <f>'[1]VI. PRESUPUESTO Y RRHH'!Q16</f>
        <v>0</v>
      </c>
      <c r="H554" s="367">
        <f>'[1]VI. PRESUPUESTO Y RRHH'!R16</f>
        <v>0</v>
      </c>
      <c r="I554" s="367" t="str">
        <f>'[1]VI. PRESUPUESTO Y RRHH'!S16</f>
        <v>GASTOS ADMINISTRATIVOS (M$)</v>
      </c>
      <c r="J554" s="367">
        <f>'[1]VI. PRESUPUESTO Y RRHH'!T16</f>
        <v>0</v>
      </c>
      <c r="K554" s="367">
        <f>'[1]VI. PRESUPUESTO Y RRHH'!U16</f>
        <v>0</v>
      </c>
      <c r="L554" s="367">
        <f>'[1]VI. PRESUPUESTO Y RRHH'!V16</f>
        <v>0</v>
      </c>
      <c r="M554" s="367" t="str">
        <f>'[1]VI. PRESUPUESTO Y RRHH'!W16</f>
        <v>TOTAL</v>
      </c>
    </row>
    <row r="555" spans="1:18" s="381" customFormat="1" x14ac:dyDescent="0.25">
      <c r="A555" s="367">
        <f>'[1]VI. PRESUPUESTO Y RRHH'!B17</f>
        <v>0</v>
      </c>
      <c r="B555" s="367">
        <f>'[1]VI. PRESUPUESTO Y RRHH'!C17</f>
        <v>0</v>
      </c>
      <c r="C555" s="367">
        <f>'[1]VI. PRESUPUESTO Y RRHH'!D17</f>
        <v>0</v>
      </c>
      <c r="D555" s="367">
        <f>'[1]VI. PRESUPUESTO Y RRHH'!N17</f>
        <v>0</v>
      </c>
      <c r="E555" s="367" t="str">
        <f>'[1]VI. PRESUPUESTO Y RRHH'!O17</f>
        <v>MONETARIO</v>
      </c>
      <c r="F555" s="367" t="str">
        <f>'[1]VI. PRESUPUESTO Y RRHH'!P17</f>
        <v>BIENES</v>
      </c>
      <c r="G555" s="367" t="str">
        <f>'[1]VI. PRESUPUESTO Y RRHH'!Q17</f>
        <v>PERSONAL / RRHH</v>
      </c>
      <c r="H555" s="367" t="str">
        <f>'[1]VI. PRESUPUESTO Y RRHH'!R17</f>
        <v>OTROS SERVICIOS</v>
      </c>
      <c r="I555" s="367" t="str">
        <f>'[1]VI. PRESUPUESTO Y RRHH'!S17</f>
        <v>PERSONAL / RRHH</v>
      </c>
      <c r="J555" s="367" t="str">
        <f>'[1]VI. PRESUPUESTO Y RRHH'!T17</f>
        <v>BIENES/ EQUIPAMIENTO</v>
      </c>
      <c r="K555" s="367" t="str">
        <f>'[1]VI. PRESUPUESTO Y RRHH'!U17</f>
        <v>SERVICIOS</v>
      </c>
      <c r="L555" s="367" t="str">
        <f>'[1]VI. PRESUPUESTO Y RRHH'!V17</f>
        <v>OTROS</v>
      </c>
      <c r="M555" s="367">
        <f>'[1]VI. PRESUPUESTO Y RRHH'!W17</f>
        <v>0</v>
      </c>
    </row>
    <row r="556" spans="1:18" s="381" customFormat="1" x14ac:dyDescent="0.25">
      <c r="A556" s="367">
        <f>'[1]VI. PRESUPUESTO Y RRHH'!B18</f>
        <v>21</v>
      </c>
      <c r="B556" s="367">
        <f>'[1]VI. PRESUPUESTO Y RRHH'!C18</f>
        <v>0</v>
      </c>
      <c r="C556" s="367" t="str">
        <f>'[1]VI. PRESUPUESTO Y RRHH'!D18</f>
        <v>GASTOS EN PERSONAL</v>
      </c>
      <c r="D556" s="377">
        <f>'[1]VI. PRESUPUESTO Y RRHH'!N18</f>
        <v>0</v>
      </c>
      <c r="E556" s="367">
        <f>'[1]VI. PRESUPUESTO Y RRHH'!O18</f>
        <v>0</v>
      </c>
      <c r="F556" s="367">
        <f>'[1]VI. PRESUPUESTO Y RRHH'!P18</f>
        <v>0</v>
      </c>
      <c r="G556" s="367">
        <f>'[1]VI. PRESUPUESTO Y RRHH'!Q18</f>
        <v>0</v>
      </c>
      <c r="H556" s="367">
        <f>'[1]VI. PRESUPUESTO Y RRHH'!R18</f>
        <v>0</v>
      </c>
      <c r="I556" s="367">
        <f>'[1]VI. PRESUPUESTO Y RRHH'!S18</f>
        <v>39556</v>
      </c>
      <c r="J556" s="367">
        <f>'[1]VI. PRESUPUESTO Y RRHH'!T18</f>
        <v>0</v>
      </c>
      <c r="K556" s="367">
        <f>'[1]VI. PRESUPUESTO Y RRHH'!U18</f>
        <v>0</v>
      </c>
      <c r="L556" s="367">
        <f>'[1]VI. PRESUPUESTO Y RRHH'!V18</f>
        <v>0</v>
      </c>
      <c r="M556" s="367">
        <f>'[1]VI. PRESUPUESTO Y RRHH'!W18</f>
        <v>39556</v>
      </c>
    </row>
    <row r="557" spans="1:18" s="381" customFormat="1" x14ac:dyDescent="0.25">
      <c r="A557" s="367">
        <f>'[1]VI. PRESUPUESTO Y RRHH'!B19</f>
        <v>22</v>
      </c>
      <c r="B557" s="367">
        <f>'[1]VI. PRESUPUESTO Y RRHH'!C19</f>
        <v>0</v>
      </c>
      <c r="C557" s="367" t="str">
        <f>'[1]VI. PRESUPUESTO Y RRHH'!D19</f>
        <v>BIENES Y SERVICIOS DE CONSUMO</v>
      </c>
      <c r="D557" s="377">
        <f>'[1]VI. PRESUPUESTO Y RRHH'!N19</f>
        <v>0</v>
      </c>
      <c r="E557" s="367">
        <f>'[1]VI. PRESUPUESTO Y RRHH'!O19</f>
        <v>0</v>
      </c>
      <c r="F557" s="367">
        <f>'[1]VI. PRESUPUESTO Y RRHH'!P19</f>
        <v>0</v>
      </c>
      <c r="G557" s="367">
        <f>'[1]VI. PRESUPUESTO Y RRHH'!Q19</f>
        <v>0</v>
      </c>
      <c r="H557" s="367">
        <f>'[1]VI. PRESUPUESTO Y RRHH'!R19</f>
        <v>0</v>
      </c>
      <c r="I557" s="367">
        <f>'[1]VI. PRESUPUESTO Y RRHH'!S19</f>
        <v>0</v>
      </c>
      <c r="J557" s="367">
        <f>'[1]VI. PRESUPUESTO Y RRHH'!T19</f>
        <v>0</v>
      </c>
      <c r="K557" s="367">
        <f>'[1]VI. PRESUPUESTO Y RRHH'!U19</f>
        <v>0</v>
      </c>
      <c r="L557" s="367">
        <f>'[1]VI. PRESUPUESTO Y RRHH'!V19</f>
        <v>0</v>
      </c>
      <c r="M557" s="367">
        <f>'[1]VI. PRESUPUESTO Y RRHH'!W19</f>
        <v>0</v>
      </c>
    </row>
    <row r="558" spans="1:18" s="381" customFormat="1" x14ac:dyDescent="0.25">
      <c r="A558" s="367">
        <f>'[1]VI. PRESUPUESTO Y RRHH'!B20</f>
        <v>23</v>
      </c>
      <c r="B558" s="367">
        <f>'[1]VI. PRESUPUESTO Y RRHH'!C20</f>
        <v>0</v>
      </c>
      <c r="C558" s="367" t="str">
        <f>'[1]VI. PRESUPUESTO Y RRHH'!D20</f>
        <v>PRESTACIONES DE SEGURIDAD SOCIAL</v>
      </c>
      <c r="D558" s="377">
        <f>'[1]VI. PRESUPUESTO Y RRHH'!N20</f>
        <v>0</v>
      </c>
      <c r="E558" s="367">
        <f>'[1]VI. PRESUPUESTO Y RRHH'!O20</f>
        <v>0</v>
      </c>
      <c r="F558" s="367">
        <f>'[1]VI. PRESUPUESTO Y RRHH'!P20</f>
        <v>0</v>
      </c>
      <c r="G558" s="367">
        <f>'[1]VI. PRESUPUESTO Y RRHH'!Q20</f>
        <v>0</v>
      </c>
      <c r="H558" s="367">
        <f>'[1]VI. PRESUPUESTO Y RRHH'!R20</f>
        <v>0</v>
      </c>
      <c r="I558" s="367">
        <f>'[1]VI. PRESUPUESTO Y RRHH'!S20</f>
        <v>0</v>
      </c>
      <c r="J558" s="367">
        <f>'[1]VI. PRESUPUESTO Y RRHH'!T20</f>
        <v>0</v>
      </c>
      <c r="K558" s="367">
        <f>'[1]VI. PRESUPUESTO Y RRHH'!U20</f>
        <v>0</v>
      </c>
      <c r="L558" s="367">
        <f>'[1]VI. PRESUPUESTO Y RRHH'!V20</f>
        <v>0</v>
      </c>
      <c r="M558" s="367">
        <f>'[1]VI. PRESUPUESTO Y RRHH'!W20</f>
        <v>0</v>
      </c>
    </row>
    <row r="559" spans="1:18" s="381" customFormat="1" x14ac:dyDescent="0.25">
      <c r="A559" s="367">
        <f>'[1]VI. PRESUPUESTO Y RRHH'!B21</f>
        <v>24</v>
      </c>
      <c r="B559" s="367">
        <f>'[1]VI. PRESUPUESTO Y RRHH'!C21</f>
        <v>0</v>
      </c>
      <c r="C559" s="367" t="str">
        <f>'[1]VI. PRESUPUESTO Y RRHH'!D21</f>
        <v>TRANSFERENCIAS CORRIENTES</v>
      </c>
      <c r="D559" s="377">
        <f>'[1]VI. PRESUPUESTO Y RRHH'!N21</f>
        <v>0</v>
      </c>
      <c r="E559" s="367">
        <f>'[1]VI. PRESUPUESTO Y RRHH'!O21</f>
        <v>443602</v>
      </c>
      <c r="F559" s="367">
        <f>'[1]VI. PRESUPUESTO Y RRHH'!P21</f>
        <v>0</v>
      </c>
      <c r="G559" s="367">
        <f>'[1]VI. PRESUPUESTO Y RRHH'!Q21</f>
        <v>0</v>
      </c>
      <c r="H559" s="367">
        <f>'[1]VI. PRESUPUESTO Y RRHH'!R21</f>
        <v>0</v>
      </c>
      <c r="I559" s="367">
        <f>'[1]VI. PRESUPUESTO Y RRHH'!S21</f>
        <v>0</v>
      </c>
      <c r="J559" s="367">
        <f>'[1]VI. PRESUPUESTO Y RRHH'!T21</f>
        <v>0</v>
      </c>
      <c r="K559" s="367">
        <f>'[1]VI. PRESUPUESTO Y RRHH'!U21</f>
        <v>0</v>
      </c>
      <c r="L559" s="367">
        <f>'[1]VI. PRESUPUESTO Y RRHH'!V21</f>
        <v>0</v>
      </c>
      <c r="M559" s="367">
        <f>'[1]VI. PRESUPUESTO Y RRHH'!W21</f>
        <v>443602</v>
      </c>
    </row>
    <row r="560" spans="1:18" s="381" customFormat="1" x14ac:dyDescent="0.25">
      <c r="A560" s="367">
        <f>'[1]VI. PRESUPUESTO Y RRHH'!B22</f>
        <v>0</v>
      </c>
      <c r="B560" s="367" t="str">
        <f>'[1]VI. PRESUPUESTO Y RRHH'!C22</f>
        <v>01</v>
      </c>
      <c r="C560" s="367" t="str">
        <f>'[1]VI. PRESUPUESTO Y RRHH'!D22</f>
        <v xml:space="preserve"> Al Sector Privado</v>
      </c>
      <c r="D560" s="377">
        <f>'[1]VI. PRESUPUESTO Y RRHH'!N22</f>
        <v>0</v>
      </c>
      <c r="E560" s="367">
        <f>'[1]VI. PRESUPUESTO Y RRHH'!O22</f>
        <v>0</v>
      </c>
      <c r="F560" s="367">
        <f>'[1]VI. PRESUPUESTO Y RRHH'!P22</f>
        <v>0</v>
      </c>
      <c r="G560" s="367">
        <f>'[1]VI. PRESUPUESTO Y RRHH'!Q22</f>
        <v>0</v>
      </c>
      <c r="H560" s="367">
        <f>'[1]VI. PRESUPUESTO Y RRHH'!R22</f>
        <v>0</v>
      </c>
      <c r="I560" s="367">
        <f>'[1]VI. PRESUPUESTO Y RRHH'!S22</f>
        <v>0</v>
      </c>
      <c r="J560" s="367">
        <f>'[1]VI. PRESUPUESTO Y RRHH'!T22</f>
        <v>0</v>
      </c>
      <c r="K560" s="367">
        <f>'[1]VI. PRESUPUESTO Y RRHH'!U22</f>
        <v>0</v>
      </c>
      <c r="L560" s="367">
        <f>'[1]VI. PRESUPUESTO Y RRHH'!V22</f>
        <v>0</v>
      </c>
      <c r="M560" s="367">
        <f>'[1]VI. PRESUPUESTO Y RRHH'!W22</f>
        <v>0</v>
      </c>
    </row>
    <row r="561" spans="1:13" s="381" customFormat="1" x14ac:dyDescent="0.25">
      <c r="A561" s="367">
        <f>'[1]VI. PRESUPUESTO Y RRHH'!B23</f>
        <v>0</v>
      </c>
      <c r="B561" s="367" t="str">
        <f>'[1]VI. PRESUPUESTO Y RRHH'!C23</f>
        <v>01</v>
      </c>
      <c r="C561" s="367">
        <f>'[1]VI. PRESUPUESTO Y RRHH'!D23</f>
        <v>0</v>
      </c>
      <c r="D561" s="377">
        <f>'[1]VI. PRESUPUESTO Y RRHH'!N23</f>
        <v>0</v>
      </c>
      <c r="E561" s="367">
        <f>'[1]VI. PRESUPUESTO Y RRHH'!O23</f>
        <v>0</v>
      </c>
      <c r="F561" s="367">
        <f>'[1]VI. PRESUPUESTO Y RRHH'!P23</f>
        <v>0</v>
      </c>
      <c r="G561" s="367">
        <f>'[1]VI. PRESUPUESTO Y RRHH'!Q23</f>
        <v>0</v>
      </c>
      <c r="H561" s="367">
        <f>'[1]VI. PRESUPUESTO Y RRHH'!R23</f>
        <v>0</v>
      </c>
      <c r="I561" s="367">
        <f>'[1]VI. PRESUPUESTO Y RRHH'!S23</f>
        <v>0</v>
      </c>
      <c r="J561" s="367">
        <f>'[1]VI. PRESUPUESTO Y RRHH'!T23</f>
        <v>0</v>
      </c>
      <c r="K561" s="367">
        <f>'[1]VI. PRESUPUESTO Y RRHH'!U23</f>
        <v>0</v>
      </c>
      <c r="L561" s="367">
        <f>'[1]VI. PRESUPUESTO Y RRHH'!V23</f>
        <v>0</v>
      </c>
      <c r="M561" s="367">
        <f>'[1]VI. PRESUPUESTO Y RRHH'!W23</f>
        <v>0</v>
      </c>
    </row>
    <row r="562" spans="1:13" s="381" customFormat="1" x14ac:dyDescent="0.25">
      <c r="A562" s="367">
        <f>'[1]VI. PRESUPUESTO Y RRHH'!B24</f>
        <v>0</v>
      </c>
      <c r="B562" s="367" t="str">
        <f>'[1]VI. PRESUPUESTO Y RRHH'!C24</f>
        <v>01</v>
      </c>
      <c r="C562" s="367">
        <f>'[1]VI. PRESUPUESTO Y RRHH'!D24</f>
        <v>0</v>
      </c>
      <c r="D562" s="377">
        <f>'[1]VI. PRESUPUESTO Y RRHH'!N24</f>
        <v>0</v>
      </c>
      <c r="E562" s="367">
        <f>'[1]VI. PRESUPUESTO Y RRHH'!O24</f>
        <v>0</v>
      </c>
      <c r="F562" s="367">
        <f>'[1]VI. PRESUPUESTO Y RRHH'!P24</f>
        <v>0</v>
      </c>
      <c r="G562" s="367">
        <f>'[1]VI. PRESUPUESTO Y RRHH'!Q24</f>
        <v>0</v>
      </c>
      <c r="H562" s="367">
        <f>'[1]VI. PRESUPUESTO Y RRHH'!R24</f>
        <v>0</v>
      </c>
      <c r="I562" s="367">
        <f>'[1]VI. PRESUPUESTO Y RRHH'!S24</f>
        <v>0</v>
      </c>
      <c r="J562" s="367">
        <f>'[1]VI. PRESUPUESTO Y RRHH'!T24</f>
        <v>0</v>
      </c>
      <c r="K562" s="367">
        <f>'[1]VI. PRESUPUESTO Y RRHH'!U24</f>
        <v>0</v>
      </c>
      <c r="L562" s="367">
        <f>'[1]VI. PRESUPUESTO Y RRHH'!V24</f>
        <v>0</v>
      </c>
      <c r="M562" s="367">
        <f>'[1]VI. PRESUPUESTO Y RRHH'!W24</f>
        <v>0</v>
      </c>
    </row>
    <row r="563" spans="1:13" s="381" customFormat="1" x14ac:dyDescent="0.25">
      <c r="A563" s="367">
        <f>'[1]VI. PRESUPUESTO Y RRHH'!B25</f>
        <v>0</v>
      </c>
      <c r="B563" s="367" t="str">
        <f>'[1]VI. PRESUPUESTO Y RRHH'!C25</f>
        <v>01</v>
      </c>
      <c r="C563" s="367">
        <f>'[1]VI. PRESUPUESTO Y RRHH'!D25</f>
        <v>0</v>
      </c>
      <c r="D563" s="377">
        <f>'[1]VI. PRESUPUESTO Y RRHH'!N25</f>
        <v>0</v>
      </c>
      <c r="E563" s="367">
        <f>'[1]VI. PRESUPUESTO Y RRHH'!O25</f>
        <v>0</v>
      </c>
      <c r="F563" s="367">
        <f>'[1]VI. PRESUPUESTO Y RRHH'!P25</f>
        <v>0</v>
      </c>
      <c r="G563" s="367">
        <f>'[1]VI. PRESUPUESTO Y RRHH'!Q25</f>
        <v>0</v>
      </c>
      <c r="H563" s="367">
        <f>'[1]VI. PRESUPUESTO Y RRHH'!R25</f>
        <v>0</v>
      </c>
      <c r="I563" s="367">
        <f>'[1]VI. PRESUPUESTO Y RRHH'!S25</f>
        <v>0</v>
      </c>
      <c r="J563" s="367">
        <f>'[1]VI. PRESUPUESTO Y RRHH'!T25</f>
        <v>0</v>
      </c>
      <c r="K563" s="367">
        <f>'[1]VI. PRESUPUESTO Y RRHH'!U25</f>
        <v>0</v>
      </c>
      <c r="L563" s="367">
        <f>'[1]VI. PRESUPUESTO Y RRHH'!V25</f>
        <v>0</v>
      </c>
      <c r="M563" s="367">
        <f>'[1]VI. PRESUPUESTO Y RRHH'!W25</f>
        <v>0</v>
      </c>
    </row>
    <row r="564" spans="1:13" s="381" customFormat="1" x14ac:dyDescent="0.25">
      <c r="A564" s="367">
        <f>'[1]VI. PRESUPUESTO Y RRHH'!B26</f>
        <v>0</v>
      </c>
      <c r="B564" s="367" t="str">
        <f>'[1]VI. PRESUPUESTO Y RRHH'!C26</f>
        <v>01</v>
      </c>
      <c r="C564" s="367">
        <f>'[1]VI. PRESUPUESTO Y RRHH'!D26</f>
        <v>0</v>
      </c>
      <c r="D564" s="377">
        <f>'[1]VI. PRESUPUESTO Y RRHH'!N26</f>
        <v>0</v>
      </c>
      <c r="E564" s="367">
        <f>'[1]VI. PRESUPUESTO Y RRHH'!O26</f>
        <v>0</v>
      </c>
      <c r="F564" s="367">
        <f>'[1]VI. PRESUPUESTO Y RRHH'!P26</f>
        <v>0</v>
      </c>
      <c r="G564" s="367">
        <f>'[1]VI. PRESUPUESTO Y RRHH'!Q26</f>
        <v>0</v>
      </c>
      <c r="H564" s="367">
        <f>'[1]VI. PRESUPUESTO Y RRHH'!R26</f>
        <v>0</v>
      </c>
      <c r="I564" s="367">
        <f>'[1]VI. PRESUPUESTO Y RRHH'!S26</f>
        <v>0</v>
      </c>
      <c r="J564" s="367">
        <f>'[1]VI. PRESUPUESTO Y RRHH'!T26</f>
        <v>0</v>
      </c>
      <c r="K564" s="367">
        <f>'[1]VI. PRESUPUESTO Y RRHH'!U26</f>
        <v>0</v>
      </c>
      <c r="L564" s="367">
        <f>'[1]VI. PRESUPUESTO Y RRHH'!V26</f>
        <v>0</v>
      </c>
      <c r="M564" s="367">
        <f>'[1]VI. PRESUPUESTO Y RRHH'!W26</f>
        <v>0</v>
      </c>
    </row>
    <row r="565" spans="1:13" s="381" customFormat="1" x14ac:dyDescent="0.25">
      <c r="A565" s="367">
        <f>'[1]VI. PRESUPUESTO Y RRHH'!B27</f>
        <v>0</v>
      </c>
      <c r="B565" s="367" t="str">
        <f>'[1]VI. PRESUPUESTO Y RRHH'!C27</f>
        <v>02</v>
      </c>
      <c r="C565" s="367" t="str">
        <f>'[1]VI. PRESUPUESTO Y RRHH'!D27</f>
        <v>Al Gobierno Central</v>
      </c>
      <c r="D565" s="377">
        <f>'[1]VI. PRESUPUESTO Y RRHH'!N27</f>
        <v>0</v>
      </c>
      <c r="E565" s="367">
        <f>'[1]VI. PRESUPUESTO Y RRHH'!O27</f>
        <v>0</v>
      </c>
      <c r="F565" s="367">
        <f>'[1]VI. PRESUPUESTO Y RRHH'!P27</f>
        <v>0</v>
      </c>
      <c r="G565" s="367">
        <f>'[1]VI. PRESUPUESTO Y RRHH'!Q27</f>
        <v>0</v>
      </c>
      <c r="H565" s="367">
        <f>'[1]VI. PRESUPUESTO Y RRHH'!R27</f>
        <v>0</v>
      </c>
      <c r="I565" s="367">
        <f>'[1]VI. PRESUPUESTO Y RRHH'!S27</f>
        <v>0</v>
      </c>
      <c r="J565" s="367">
        <f>'[1]VI. PRESUPUESTO Y RRHH'!T27</f>
        <v>0</v>
      </c>
      <c r="K565" s="367">
        <f>'[1]VI. PRESUPUESTO Y RRHH'!U27</f>
        <v>0</v>
      </c>
      <c r="L565" s="367">
        <f>'[1]VI. PRESUPUESTO Y RRHH'!V27</f>
        <v>0</v>
      </c>
      <c r="M565" s="367">
        <f>'[1]VI. PRESUPUESTO Y RRHH'!W27</f>
        <v>0</v>
      </c>
    </row>
    <row r="566" spans="1:13" s="381" customFormat="1" x14ac:dyDescent="0.25">
      <c r="A566" s="367">
        <f>'[1]VI. PRESUPUESTO Y RRHH'!B28</f>
        <v>0</v>
      </c>
      <c r="B566" s="367" t="str">
        <f>'[1]VI. PRESUPUESTO Y RRHH'!C28</f>
        <v>03</v>
      </c>
      <c r="C566" s="367" t="str">
        <f>'[1]VI. PRESUPUESTO Y RRHH'!D28</f>
        <v>A Otras Entidades Públicas</v>
      </c>
      <c r="D566" s="377">
        <f>'[1]VI. PRESUPUESTO Y RRHH'!N28</f>
        <v>0</v>
      </c>
      <c r="E566" s="367">
        <f>'[1]VI. PRESUPUESTO Y RRHH'!O28</f>
        <v>443602</v>
      </c>
      <c r="F566" s="367">
        <f>'[1]VI. PRESUPUESTO Y RRHH'!P28</f>
        <v>0</v>
      </c>
      <c r="G566" s="367">
        <f>'[1]VI. PRESUPUESTO Y RRHH'!Q28</f>
        <v>0</v>
      </c>
      <c r="H566" s="367">
        <f>'[1]VI. PRESUPUESTO Y RRHH'!R28</f>
        <v>0</v>
      </c>
      <c r="I566" s="367">
        <f>'[1]VI. PRESUPUESTO Y RRHH'!S28</f>
        <v>0</v>
      </c>
      <c r="J566" s="367">
        <f>'[1]VI. PRESUPUESTO Y RRHH'!T28</f>
        <v>0</v>
      </c>
      <c r="K566" s="367">
        <f>'[1]VI. PRESUPUESTO Y RRHH'!U28</f>
        <v>0</v>
      </c>
      <c r="L566" s="367">
        <f>'[1]VI. PRESUPUESTO Y RRHH'!V28</f>
        <v>0</v>
      </c>
      <c r="M566" s="367">
        <f>'[1]VI. PRESUPUESTO Y RRHH'!W28</f>
        <v>443602</v>
      </c>
    </row>
    <row r="567" spans="1:13" s="381" customFormat="1" x14ac:dyDescent="0.25">
      <c r="A567" s="367">
        <f>'[1]VI. PRESUPUESTO Y RRHH'!B29</f>
        <v>0</v>
      </c>
      <c r="B567" s="367" t="str">
        <f>'[1]VI. PRESUPUESTO Y RRHH'!C29</f>
        <v xml:space="preserve">04 </v>
      </c>
      <c r="C567" s="367" t="str">
        <f>'[1]VI. PRESUPUESTO Y RRHH'!D29</f>
        <v>A Empresas Públicas no financieras</v>
      </c>
      <c r="D567" s="377">
        <f>'[1]VI. PRESUPUESTO Y RRHH'!N29</f>
        <v>0</v>
      </c>
      <c r="E567" s="367">
        <f>'[1]VI. PRESUPUESTO Y RRHH'!O29</f>
        <v>0</v>
      </c>
      <c r="F567" s="367">
        <f>'[1]VI. PRESUPUESTO Y RRHH'!P29</f>
        <v>0</v>
      </c>
      <c r="G567" s="367">
        <f>'[1]VI. PRESUPUESTO Y RRHH'!Q29</f>
        <v>0</v>
      </c>
      <c r="H567" s="367">
        <f>'[1]VI. PRESUPUESTO Y RRHH'!R29</f>
        <v>0</v>
      </c>
      <c r="I567" s="367">
        <f>'[1]VI. PRESUPUESTO Y RRHH'!S29</f>
        <v>0</v>
      </c>
      <c r="J567" s="367">
        <f>'[1]VI. PRESUPUESTO Y RRHH'!T29</f>
        <v>0</v>
      </c>
      <c r="K567" s="367">
        <f>'[1]VI. PRESUPUESTO Y RRHH'!U29</f>
        <v>0</v>
      </c>
      <c r="L567" s="367">
        <f>'[1]VI. PRESUPUESTO Y RRHH'!V29</f>
        <v>0</v>
      </c>
      <c r="M567" s="367">
        <f>'[1]VI. PRESUPUESTO Y RRHH'!W29</f>
        <v>0</v>
      </c>
    </row>
    <row r="568" spans="1:13" s="381" customFormat="1" x14ac:dyDescent="0.25">
      <c r="A568" s="367" t="str">
        <f>'[1]VI. PRESUPUESTO Y RRHH'!B30</f>
        <v/>
      </c>
      <c r="B568" s="367" t="str">
        <f>'[1]VI. PRESUPUESTO Y RRHH'!C30</f>
        <v>05</v>
      </c>
      <c r="C568" s="367" t="str">
        <f>'[1]VI. PRESUPUESTO Y RRHH'!D30</f>
        <v>A Empresas Públicas  financieras</v>
      </c>
      <c r="D568" s="377">
        <f>'[1]VI. PRESUPUESTO Y RRHH'!N30</f>
        <v>0</v>
      </c>
      <c r="E568" s="367">
        <f>'[1]VI. PRESUPUESTO Y RRHH'!O30</f>
        <v>0</v>
      </c>
      <c r="F568" s="367">
        <f>'[1]VI. PRESUPUESTO Y RRHH'!P30</f>
        <v>0</v>
      </c>
      <c r="G568" s="367">
        <f>'[1]VI. PRESUPUESTO Y RRHH'!Q30</f>
        <v>0</v>
      </c>
      <c r="H568" s="367">
        <f>'[1]VI. PRESUPUESTO Y RRHH'!R30</f>
        <v>0</v>
      </c>
      <c r="I568" s="367">
        <f>'[1]VI. PRESUPUESTO Y RRHH'!S30</f>
        <v>0</v>
      </c>
      <c r="J568" s="367">
        <f>'[1]VI. PRESUPUESTO Y RRHH'!T30</f>
        <v>0</v>
      </c>
      <c r="K568" s="367">
        <f>'[1]VI. PRESUPUESTO Y RRHH'!U30</f>
        <v>0</v>
      </c>
      <c r="L568" s="367">
        <f>'[1]VI. PRESUPUESTO Y RRHH'!V30</f>
        <v>0</v>
      </c>
      <c r="M568" s="367">
        <f>'[1]VI. PRESUPUESTO Y RRHH'!W30</f>
        <v>0</v>
      </c>
    </row>
    <row r="569" spans="1:13" s="381" customFormat="1" x14ac:dyDescent="0.25">
      <c r="A569" s="367">
        <f>'[1]VI. PRESUPUESTO Y RRHH'!B31</f>
        <v>0</v>
      </c>
      <c r="B569" s="367" t="str">
        <f>'[1]VI. PRESUPUESTO Y RRHH'!C31</f>
        <v>06</v>
      </c>
      <c r="C569" s="367" t="str">
        <f>'[1]VI. PRESUPUESTO Y RRHH'!D31</f>
        <v>A gobiernos extranjeros</v>
      </c>
      <c r="D569" s="377">
        <f>'[1]VI. PRESUPUESTO Y RRHH'!N31</f>
        <v>0</v>
      </c>
      <c r="E569" s="367">
        <f>'[1]VI. PRESUPUESTO Y RRHH'!O31</f>
        <v>0</v>
      </c>
      <c r="F569" s="367">
        <f>'[1]VI. PRESUPUESTO Y RRHH'!P31</f>
        <v>0</v>
      </c>
      <c r="G569" s="367">
        <f>'[1]VI. PRESUPUESTO Y RRHH'!Q31</f>
        <v>0</v>
      </c>
      <c r="H569" s="367">
        <f>'[1]VI. PRESUPUESTO Y RRHH'!R31</f>
        <v>0</v>
      </c>
      <c r="I569" s="367">
        <f>'[1]VI. PRESUPUESTO Y RRHH'!S31</f>
        <v>0</v>
      </c>
      <c r="J569" s="367">
        <f>'[1]VI. PRESUPUESTO Y RRHH'!T31</f>
        <v>0</v>
      </c>
      <c r="K569" s="367">
        <f>'[1]VI. PRESUPUESTO Y RRHH'!U31</f>
        <v>0</v>
      </c>
      <c r="L569" s="367">
        <f>'[1]VI. PRESUPUESTO Y RRHH'!V31</f>
        <v>0</v>
      </c>
      <c r="M569" s="367">
        <f>'[1]VI. PRESUPUESTO Y RRHH'!W31</f>
        <v>0</v>
      </c>
    </row>
    <row r="570" spans="1:13" s="381" customFormat="1" x14ac:dyDescent="0.25">
      <c r="A570" s="367">
        <f>'[1]VI. PRESUPUESTO Y RRHH'!B32</f>
        <v>0</v>
      </c>
      <c r="B570" s="367" t="str">
        <f>'[1]VI. PRESUPUESTO Y RRHH'!C32</f>
        <v>07</v>
      </c>
      <c r="C570" s="367" t="str">
        <f>'[1]VI. PRESUPUESTO Y RRHH'!D32</f>
        <v>A Org. Internacionales</v>
      </c>
      <c r="D570" s="377">
        <f>'[1]VI. PRESUPUESTO Y RRHH'!N32</f>
        <v>0</v>
      </c>
      <c r="E570" s="367">
        <f>'[1]VI. PRESUPUESTO Y RRHH'!O32</f>
        <v>0</v>
      </c>
      <c r="F570" s="367">
        <f>'[1]VI. PRESUPUESTO Y RRHH'!P32</f>
        <v>0</v>
      </c>
      <c r="G570" s="367">
        <f>'[1]VI. PRESUPUESTO Y RRHH'!Q32</f>
        <v>0</v>
      </c>
      <c r="H570" s="367">
        <f>'[1]VI. PRESUPUESTO Y RRHH'!R32</f>
        <v>0</v>
      </c>
      <c r="I570" s="367">
        <f>'[1]VI. PRESUPUESTO Y RRHH'!S32</f>
        <v>0</v>
      </c>
      <c r="J570" s="367">
        <f>'[1]VI. PRESUPUESTO Y RRHH'!T32</f>
        <v>0</v>
      </c>
      <c r="K570" s="367">
        <f>'[1]VI. PRESUPUESTO Y RRHH'!U32</f>
        <v>0</v>
      </c>
      <c r="L570" s="367">
        <f>'[1]VI. PRESUPUESTO Y RRHH'!V32</f>
        <v>0</v>
      </c>
      <c r="M570" s="367">
        <f>'[1]VI. PRESUPUESTO Y RRHH'!W32</f>
        <v>0</v>
      </c>
    </row>
    <row r="571" spans="1:13" s="381" customFormat="1" x14ac:dyDescent="0.25">
      <c r="A571" s="367">
        <f>'[1]VI. PRESUPUESTO Y RRHH'!B33</f>
        <v>25</v>
      </c>
      <c r="B571" s="367">
        <f>'[1]VI. PRESUPUESTO Y RRHH'!C33</f>
        <v>0</v>
      </c>
      <c r="C571" s="367" t="str">
        <f>'[1]VI. PRESUPUESTO Y RRHH'!D33</f>
        <v>INTEGROS AL FISCO</v>
      </c>
      <c r="D571" s="377">
        <f>'[1]VI. PRESUPUESTO Y RRHH'!N33</f>
        <v>0</v>
      </c>
      <c r="E571" s="367">
        <f>'[1]VI. PRESUPUESTO Y RRHH'!O33</f>
        <v>0</v>
      </c>
      <c r="F571" s="367">
        <f>'[1]VI. PRESUPUESTO Y RRHH'!P33</f>
        <v>0</v>
      </c>
      <c r="G571" s="367">
        <f>'[1]VI. PRESUPUESTO Y RRHH'!Q33</f>
        <v>0</v>
      </c>
      <c r="H571" s="367">
        <f>'[1]VI. PRESUPUESTO Y RRHH'!R33</f>
        <v>0</v>
      </c>
      <c r="I571" s="367">
        <f>'[1]VI. PRESUPUESTO Y RRHH'!S33</f>
        <v>0</v>
      </c>
      <c r="J571" s="367">
        <f>'[1]VI. PRESUPUESTO Y RRHH'!T33</f>
        <v>0</v>
      </c>
      <c r="K571" s="367">
        <f>'[1]VI. PRESUPUESTO Y RRHH'!U33</f>
        <v>0</v>
      </c>
      <c r="L571" s="367">
        <f>'[1]VI. PRESUPUESTO Y RRHH'!V33</f>
        <v>0</v>
      </c>
      <c r="M571" s="367">
        <f>'[1]VI. PRESUPUESTO Y RRHH'!W33</f>
        <v>0</v>
      </c>
    </row>
    <row r="572" spans="1:13" s="381" customFormat="1" x14ac:dyDescent="0.25">
      <c r="A572" s="367">
        <f>'[1]VI. PRESUPUESTO Y RRHH'!B34</f>
        <v>26</v>
      </c>
      <c r="B572" s="367">
        <f>'[1]VI. PRESUPUESTO Y RRHH'!C34</f>
        <v>0</v>
      </c>
      <c r="C572" s="367" t="str">
        <f>'[1]VI. PRESUPUESTO Y RRHH'!D34</f>
        <v>OTROS GASTOS CORRIENTES</v>
      </c>
      <c r="D572" s="377">
        <f>'[1]VI. PRESUPUESTO Y RRHH'!N34</f>
        <v>0</v>
      </c>
      <c r="E572" s="367">
        <f>'[1]VI. PRESUPUESTO Y RRHH'!O34</f>
        <v>0</v>
      </c>
      <c r="F572" s="367">
        <f>'[1]VI. PRESUPUESTO Y RRHH'!P34</f>
        <v>0</v>
      </c>
      <c r="G572" s="367">
        <f>'[1]VI. PRESUPUESTO Y RRHH'!Q34</f>
        <v>0</v>
      </c>
      <c r="H572" s="367">
        <f>'[1]VI. PRESUPUESTO Y RRHH'!R34</f>
        <v>0</v>
      </c>
      <c r="I572" s="367">
        <f>'[1]VI. PRESUPUESTO Y RRHH'!S34</f>
        <v>0</v>
      </c>
      <c r="J572" s="367">
        <f>'[1]VI. PRESUPUESTO Y RRHH'!T34</f>
        <v>0</v>
      </c>
      <c r="K572" s="367">
        <f>'[1]VI. PRESUPUESTO Y RRHH'!U34</f>
        <v>0</v>
      </c>
      <c r="L572" s="367">
        <f>'[1]VI. PRESUPUESTO Y RRHH'!V34</f>
        <v>0</v>
      </c>
      <c r="M572" s="367">
        <f>'[1]VI. PRESUPUESTO Y RRHH'!W34</f>
        <v>0</v>
      </c>
    </row>
    <row r="573" spans="1:13" s="381" customFormat="1" x14ac:dyDescent="0.25">
      <c r="A573" s="367">
        <f>'[1]VI. PRESUPUESTO Y RRHH'!B35</f>
        <v>27</v>
      </c>
      <c r="B573" s="367">
        <f>'[1]VI. PRESUPUESTO Y RRHH'!C35</f>
        <v>0</v>
      </c>
      <c r="C573" s="367" t="str">
        <f>'[1]VI. PRESUPUESTO Y RRHH'!D35</f>
        <v>APORTE FISCAL LIBRE</v>
      </c>
      <c r="D573" s="377">
        <f>'[1]VI. PRESUPUESTO Y RRHH'!N35</f>
        <v>0</v>
      </c>
      <c r="E573" s="367">
        <f>'[1]VI. PRESUPUESTO Y RRHH'!O35</f>
        <v>0</v>
      </c>
      <c r="F573" s="367">
        <f>'[1]VI. PRESUPUESTO Y RRHH'!P35</f>
        <v>0</v>
      </c>
      <c r="G573" s="367">
        <f>'[1]VI. PRESUPUESTO Y RRHH'!Q35</f>
        <v>0</v>
      </c>
      <c r="H573" s="367">
        <f>'[1]VI. PRESUPUESTO Y RRHH'!R35</f>
        <v>0</v>
      </c>
      <c r="I573" s="367">
        <f>'[1]VI. PRESUPUESTO Y RRHH'!S35</f>
        <v>0</v>
      </c>
      <c r="J573" s="367">
        <f>'[1]VI. PRESUPUESTO Y RRHH'!T35</f>
        <v>0</v>
      </c>
      <c r="K573" s="367">
        <f>'[1]VI. PRESUPUESTO Y RRHH'!U35</f>
        <v>0</v>
      </c>
      <c r="L573" s="367">
        <f>'[1]VI. PRESUPUESTO Y RRHH'!V35</f>
        <v>0</v>
      </c>
      <c r="M573" s="367">
        <f>'[1]VI. PRESUPUESTO Y RRHH'!W35</f>
        <v>0</v>
      </c>
    </row>
    <row r="574" spans="1:13" s="381" customFormat="1" x14ac:dyDescent="0.25">
      <c r="A574" s="367">
        <f>'[1]VI. PRESUPUESTO Y RRHH'!B36</f>
        <v>28</v>
      </c>
      <c r="B574" s="367">
        <f>'[1]VI. PRESUPUESTO Y RRHH'!C36</f>
        <v>0</v>
      </c>
      <c r="C574" s="367" t="str">
        <f>'[1]VI. PRESUPUESTO Y RRHH'!D36</f>
        <v>APORTE FISCAL PARA SERVICIO DE LA DEUDA</v>
      </c>
      <c r="D574" s="377">
        <f>'[1]VI. PRESUPUESTO Y RRHH'!N36</f>
        <v>0</v>
      </c>
      <c r="E574" s="367">
        <f>'[1]VI. PRESUPUESTO Y RRHH'!O36</f>
        <v>0</v>
      </c>
      <c r="F574" s="367">
        <f>'[1]VI. PRESUPUESTO Y RRHH'!P36</f>
        <v>0</v>
      </c>
      <c r="G574" s="367">
        <f>'[1]VI. PRESUPUESTO Y RRHH'!Q36</f>
        <v>0</v>
      </c>
      <c r="H574" s="367">
        <f>'[1]VI. PRESUPUESTO Y RRHH'!R36</f>
        <v>0</v>
      </c>
      <c r="I574" s="367">
        <f>'[1]VI. PRESUPUESTO Y RRHH'!S36</f>
        <v>0</v>
      </c>
      <c r="J574" s="367">
        <f>'[1]VI. PRESUPUESTO Y RRHH'!T36</f>
        <v>0</v>
      </c>
      <c r="K574" s="367">
        <f>'[1]VI. PRESUPUESTO Y RRHH'!U36</f>
        <v>0</v>
      </c>
      <c r="L574" s="367">
        <f>'[1]VI. PRESUPUESTO Y RRHH'!V36</f>
        <v>0</v>
      </c>
      <c r="M574" s="367">
        <f>'[1]VI. PRESUPUESTO Y RRHH'!W36</f>
        <v>0</v>
      </c>
    </row>
    <row r="575" spans="1:13" s="381" customFormat="1" x14ac:dyDescent="0.25">
      <c r="A575" s="367">
        <f>'[1]VI. PRESUPUESTO Y RRHH'!B37</f>
        <v>29</v>
      </c>
      <c r="B575" s="367">
        <f>'[1]VI. PRESUPUESTO Y RRHH'!C37</f>
        <v>0</v>
      </c>
      <c r="C575" s="367" t="str">
        <f>'[1]VI. PRESUPUESTO Y RRHH'!D37</f>
        <v>ADQUISICION DE ACTIVOS NO FINANCIEROS</v>
      </c>
      <c r="D575" s="377">
        <f>'[1]VI. PRESUPUESTO Y RRHH'!N37</f>
        <v>0</v>
      </c>
      <c r="E575" s="367">
        <f>'[1]VI. PRESUPUESTO Y RRHH'!O37</f>
        <v>0</v>
      </c>
      <c r="F575" s="367">
        <f>'[1]VI. PRESUPUESTO Y RRHH'!P37</f>
        <v>0</v>
      </c>
      <c r="G575" s="367">
        <f>'[1]VI. PRESUPUESTO Y RRHH'!Q37</f>
        <v>0</v>
      </c>
      <c r="H575" s="367">
        <f>'[1]VI. PRESUPUESTO Y RRHH'!R37</f>
        <v>0</v>
      </c>
      <c r="I575" s="367">
        <f>'[1]VI. PRESUPUESTO Y RRHH'!S37</f>
        <v>0</v>
      </c>
      <c r="J575" s="367">
        <f>'[1]VI. PRESUPUESTO Y RRHH'!T37</f>
        <v>0</v>
      </c>
      <c r="K575" s="367">
        <f>'[1]VI. PRESUPUESTO Y RRHH'!U37</f>
        <v>0</v>
      </c>
      <c r="L575" s="367">
        <f>'[1]VI. PRESUPUESTO Y RRHH'!V37</f>
        <v>0</v>
      </c>
      <c r="M575" s="367">
        <f>'[1]VI. PRESUPUESTO Y RRHH'!W37</f>
        <v>0</v>
      </c>
    </row>
    <row r="576" spans="1:13" s="381" customFormat="1" x14ac:dyDescent="0.25">
      <c r="A576" s="367">
        <f>'[1]VI. PRESUPUESTO Y RRHH'!B38</f>
        <v>30</v>
      </c>
      <c r="B576" s="367">
        <f>'[1]VI. PRESUPUESTO Y RRHH'!C38</f>
        <v>0</v>
      </c>
      <c r="C576" s="367" t="str">
        <f>'[1]VI. PRESUPUESTO Y RRHH'!D38</f>
        <v xml:space="preserve">ADQUISICIÓN DE ACTIVO FINANCIERO </v>
      </c>
      <c r="D576" s="377">
        <f>'[1]VI. PRESUPUESTO Y RRHH'!N38</f>
        <v>0</v>
      </c>
      <c r="E576" s="367">
        <f>'[1]VI. PRESUPUESTO Y RRHH'!O38</f>
        <v>0</v>
      </c>
      <c r="F576" s="367">
        <f>'[1]VI. PRESUPUESTO Y RRHH'!P38</f>
        <v>0</v>
      </c>
      <c r="G576" s="367">
        <f>'[1]VI. PRESUPUESTO Y RRHH'!Q38</f>
        <v>0</v>
      </c>
      <c r="H576" s="367">
        <f>'[1]VI. PRESUPUESTO Y RRHH'!R38</f>
        <v>0</v>
      </c>
      <c r="I576" s="367">
        <f>'[1]VI. PRESUPUESTO Y RRHH'!S38</f>
        <v>0</v>
      </c>
      <c r="J576" s="367">
        <f>'[1]VI. PRESUPUESTO Y RRHH'!T38</f>
        <v>0</v>
      </c>
      <c r="K576" s="367">
        <f>'[1]VI. PRESUPUESTO Y RRHH'!U38</f>
        <v>0</v>
      </c>
      <c r="L576" s="367">
        <f>'[1]VI. PRESUPUESTO Y RRHH'!V38</f>
        <v>0</v>
      </c>
      <c r="M576" s="367">
        <f>'[1]VI. PRESUPUESTO Y RRHH'!W38</f>
        <v>0</v>
      </c>
    </row>
    <row r="577" spans="1:13" s="381" customFormat="1" x14ac:dyDescent="0.25">
      <c r="A577" s="367">
        <f>'[1]VI. PRESUPUESTO Y RRHH'!B39</f>
        <v>31</v>
      </c>
      <c r="B577" s="367">
        <f>'[1]VI. PRESUPUESTO Y RRHH'!C39</f>
        <v>0</v>
      </c>
      <c r="C577" s="367" t="str">
        <f>'[1]VI. PRESUPUESTO Y RRHH'!D39</f>
        <v>INICIATIVAS DE INVERSION</v>
      </c>
      <c r="D577" s="377">
        <f>'[1]VI. PRESUPUESTO Y RRHH'!N39</f>
        <v>0</v>
      </c>
      <c r="E577" s="367">
        <f>'[1]VI. PRESUPUESTO Y RRHH'!O39</f>
        <v>0</v>
      </c>
      <c r="F577" s="367">
        <f>'[1]VI. PRESUPUESTO Y RRHH'!P39</f>
        <v>0</v>
      </c>
      <c r="G577" s="367">
        <f>'[1]VI. PRESUPUESTO Y RRHH'!Q39</f>
        <v>0</v>
      </c>
      <c r="H577" s="367">
        <f>'[1]VI. PRESUPUESTO Y RRHH'!R39</f>
        <v>0</v>
      </c>
      <c r="I577" s="367">
        <f>'[1]VI. PRESUPUESTO Y RRHH'!S39</f>
        <v>0</v>
      </c>
      <c r="J577" s="367">
        <f>'[1]VI. PRESUPUESTO Y RRHH'!T39</f>
        <v>0</v>
      </c>
      <c r="K577" s="367">
        <f>'[1]VI. PRESUPUESTO Y RRHH'!U39</f>
        <v>0</v>
      </c>
      <c r="L577" s="367">
        <f>'[1]VI. PRESUPUESTO Y RRHH'!V39</f>
        <v>0</v>
      </c>
      <c r="M577" s="367">
        <f>'[1]VI. PRESUPUESTO Y RRHH'!W39</f>
        <v>0</v>
      </c>
    </row>
    <row r="578" spans="1:13" s="381" customFormat="1" x14ac:dyDescent="0.25">
      <c r="A578" s="367">
        <f>'[1]VI. PRESUPUESTO Y RRHH'!B40</f>
        <v>32</v>
      </c>
      <c r="B578" s="367">
        <f>'[1]VI. PRESUPUESTO Y RRHH'!C40</f>
        <v>0</v>
      </c>
      <c r="C578" s="367" t="str">
        <f>'[1]VI. PRESUPUESTO Y RRHH'!D40</f>
        <v>PRESTAMOS</v>
      </c>
      <c r="D578" s="377">
        <f>'[1]VI. PRESUPUESTO Y RRHH'!N40</f>
        <v>0</v>
      </c>
      <c r="E578" s="367">
        <f>'[1]VI. PRESUPUESTO Y RRHH'!O40</f>
        <v>0</v>
      </c>
      <c r="F578" s="367">
        <f>'[1]VI. PRESUPUESTO Y RRHH'!P40</f>
        <v>0</v>
      </c>
      <c r="G578" s="367">
        <f>'[1]VI. PRESUPUESTO Y RRHH'!Q40</f>
        <v>0</v>
      </c>
      <c r="H578" s="367">
        <f>'[1]VI. PRESUPUESTO Y RRHH'!R40</f>
        <v>0</v>
      </c>
      <c r="I578" s="367">
        <f>'[1]VI. PRESUPUESTO Y RRHH'!S40</f>
        <v>0</v>
      </c>
      <c r="J578" s="367">
        <f>'[1]VI. PRESUPUESTO Y RRHH'!T40</f>
        <v>0</v>
      </c>
      <c r="K578" s="367">
        <f>'[1]VI. PRESUPUESTO Y RRHH'!U40</f>
        <v>0</v>
      </c>
      <c r="L578" s="367">
        <f>'[1]VI. PRESUPUESTO Y RRHH'!V40</f>
        <v>0</v>
      </c>
      <c r="M578" s="367">
        <f>'[1]VI. PRESUPUESTO Y RRHH'!W40</f>
        <v>0</v>
      </c>
    </row>
    <row r="579" spans="1:13" s="381" customFormat="1" x14ac:dyDescent="0.25">
      <c r="A579" s="367">
        <f>'[1]VI. PRESUPUESTO Y RRHH'!B41</f>
        <v>33</v>
      </c>
      <c r="B579" s="367">
        <f>'[1]VI. PRESUPUESTO Y RRHH'!C41</f>
        <v>0</v>
      </c>
      <c r="C579" s="367" t="str">
        <f>'[1]VI. PRESUPUESTO Y RRHH'!D41</f>
        <v>TRANSFERENCIAS DE CAPITAL</v>
      </c>
      <c r="D579" s="377">
        <f>'[1]VI. PRESUPUESTO Y RRHH'!N41</f>
        <v>0</v>
      </c>
      <c r="E579" s="367">
        <f>'[1]VI. PRESUPUESTO Y RRHH'!O41</f>
        <v>0</v>
      </c>
      <c r="F579" s="367">
        <f>'[1]VI. PRESUPUESTO Y RRHH'!P41</f>
        <v>0</v>
      </c>
      <c r="G579" s="367">
        <f>'[1]VI. PRESUPUESTO Y RRHH'!Q41</f>
        <v>0</v>
      </c>
      <c r="H579" s="367">
        <f>'[1]VI. PRESUPUESTO Y RRHH'!R41</f>
        <v>0</v>
      </c>
      <c r="I579" s="367">
        <f>'[1]VI. PRESUPUESTO Y RRHH'!S41</f>
        <v>0</v>
      </c>
      <c r="J579" s="367">
        <f>'[1]VI. PRESUPUESTO Y RRHH'!T41</f>
        <v>0</v>
      </c>
      <c r="K579" s="367">
        <f>'[1]VI. PRESUPUESTO Y RRHH'!U41</f>
        <v>0</v>
      </c>
      <c r="L579" s="367">
        <f>'[1]VI. PRESUPUESTO Y RRHH'!V41</f>
        <v>0</v>
      </c>
      <c r="M579" s="367">
        <f>'[1]VI. PRESUPUESTO Y RRHH'!W41</f>
        <v>0</v>
      </c>
    </row>
    <row r="580" spans="1:13" s="381" customFormat="1" x14ac:dyDescent="0.25">
      <c r="A580" s="367">
        <f>'[1]VI. PRESUPUESTO Y RRHH'!B42</f>
        <v>0</v>
      </c>
      <c r="B580" s="367" t="str">
        <f>'[1]VI. PRESUPUESTO Y RRHH'!C42</f>
        <v>01</v>
      </c>
      <c r="C580" s="367" t="str">
        <f>'[1]VI. PRESUPUESTO Y RRHH'!D42</f>
        <v xml:space="preserve"> Al Sector Privado</v>
      </c>
      <c r="D580" s="377">
        <f>'[1]VI. PRESUPUESTO Y RRHH'!N42</f>
        <v>0</v>
      </c>
      <c r="E580" s="367">
        <f>'[1]VI. PRESUPUESTO Y RRHH'!O42</f>
        <v>0</v>
      </c>
      <c r="F580" s="367">
        <f>'[1]VI. PRESUPUESTO Y RRHH'!P42</f>
        <v>0</v>
      </c>
      <c r="G580" s="367">
        <f>'[1]VI. PRESUPUESTO Y RRHH'!Q42</f>
        <v>0</v>
      </c>
      <c r="H580" s="367">
        <f>'[1]VI. PRESUPUESTO Y RRHH'!R42</f>
        <v>0</v>
      </c>
      <c r="I580" s="367">
        <f>'[1]VI. PRESUPUESTO Y RRHH'!S42</f>
        <v>0</v>
      </c>
      <c r="J580" s="367">
        <f>'[1]VI. PRESUPUESTO Y RRHH'!T42</f>
        <v>0</v>
      </c>
      <c r="K580" s="367">
        <f>'[1]VI. PRESUPUESTO Y RRHH'!U42</f>
        <v>0</v>
      </c>
      <c r="L580" s="367">
        <f>'[1]VI. PRESUPUESTO Y RRHH'!V42</f>
        <v>0</v>
      </c>
      <c r="M580" s="367">
        <f>'[1]VI. PRESUPUESTO Y RRHH'!W42</f>
        <v>0</v>
      </c>
    </row>
    <row r="581" spans="1:13" s="381" customFormat="1" x14ac:dyDescent="0.25">
      <c r="A581" s="367">
        <f>'[1]VI. PRESUPUESTO Y RRHH'!B43</f>
        <v>0</v>
      </c>
      <c r="B581" s="367" t="str">
        <f>'[1]VI. PRESUPUESTO Y RRHH'!C43</f>
        <v>01</v>
      </c>
      <c r="C581" s="367">
        <f>'[1]VI. PRESUPUESTO Y RRHH'!D43</f>
        <v>0</v>
      </c>
      <c r="D581" s="377">
        <f>'[1]VI. PRESUPUESTO Y RRHH'!N43</f>
        <v>0</v>
      </c>
      <c r="E581" s="367">
        <f>'[1]VI. PRESUPUESTO Y RRHH'!O43</f>
        <v>0</v>
      </c>
      <c r="F581" s="367">
        <f>'[1]VI. PRESUPUESTO Y RRHH'!P43</f>
        <v>0</v>
      </c>
      <c r="G581" s="367">
        <f>'[1]VI. PRESUPUESTO Y RRHH'!Q43</f>
        <v>0</v>
      </c>
      <c r="H581" s="367">
        <f>'[1]VI. PRESUPUESTO Y RRHH'!R43</f>
        <v>0</v>
      </c>
      <c r="I581" s="367">
        <f>'[1]VI. PRESUPUESTO Y RRHH'!S43</f>
        <v>0</v>
      </c>
      <c r="J581" s="367">
        <f>'[1]VI. PRESUPUESTO Y RRHH'!T43</f>
        <v>0</v>
      </c>
      <c r="K581" s="367">
        <f>'[1]VI. PRESUPUESTO Y RRHH'!U43</f>
        <v>0</v>
      </c>
      <c r="L581" s="367">
        <f>'[1]VI. PRESUPUESTO Y RRHH'!V43</f>
        <v>0</v>
      </c>
      <c r="M581" s="367">
        <f>'[1]VI. PRESUPUESTO Y RRHH'!W43</f>
        <v>0</v>
      </c>
    </row>
    <row r="582" spans="1:13" s="381" customFormat="1" x14ac:dyDescent="0.25">
      <c r="A582" s="367">
        <f>'[1]VI. PRESUPUESTO Y RRHH'!B44</f>
        <v>0</v>
      </c>
      <c r="B582" s="367" t="str">
        <f>'[1]VI. PRESUPUESTO Y RRHH'!C44</f>
        <v>01</v>
      </c>
      <c r="C582" s="367">
        <f>'[1]VI. PRESUPUESTO Y RRHH'!D44</f>
        <v>0</v>
      </c>
      <c r="D582" s="377">
        <f>'[1]VI. PRESUPUESTO Y RRHH'!N44</f>
        <v>0</v>
      </c>
      <c r="E582" s="367">
        <f>'[1]VI. PRESUPUESTO Y RRHH'!O44</f>
        <v>0</v>
      </c>
      <c r="F582" s="367">
        <f>'[1]VI. PRESUPUESTO Y RRHH'!P44</f>
        <v>0</v>
      </c>
      <c r="G582" s="367">
        <f>'[1]VI. PRESUPUESTO Y RRHH'!Q44</f>
        <v>0</v>
      </c>
      <c r="H582" s="367">
        <f>'[1]VI. PRESUPUESTO Y RRHH'!R44</f>
        <v>0</v>
      </c>
      <c r="I582" s="367">
        <f>'[1]VI. PRESUPUESTO Y RRHH'!S44</f>
        <v>0</v>
      </c>
      <c r="J582" s="367">
        <f>'[1]VI. PRESUPUESTO Y RRHH'!T44</f>
        <v>0</v>
      </c>
      <c r="K582" s="367">
        <f>'[1]VI. PRESUPUESTO Y RRHH'!U44</f>
        <v>0</v>
      </c>
      <c r="L582" s="367">
        <f>'[1]VI. PRESUPUESTO Y RRHH'!V44</f>
        <v>0</v>
      </c>
      <c r="M582" s="367">
        <f>'[1]VI. PRESUPUESTO Y RRHH'!W44</f>
        <v>0</v>
      </c>
    </row>
    <row r="583" spans="1:13" s="381" customFormat="1" x14ac:dyDescent="0.25">
      <c r="A583" s="367">
        <f>'[1]VI. PRESUPUESTO Y RRHH'!B45</f>
        <v>0</v>
      </c>
      <c r="B583" s="367" t="str">
        <f>'[1]VI. PRESUPUESTO Y RRHH'!C45</f>
        <v>01</v>
      </c>
      <c r="C583" s="367">
        <f>'[1]VI. PRESUPUESTO Y RRHH'!D45</f>
        <v>0</v>
      </c>
      <c r="D583" s="377">
        <f>'[1]VI. PRESUPUESTO Y RRHH'!N45</f>
        <v>0</v>
      </c>
      <c r="E583" s="367">
        <f>'[1]VI. PRESUPUESTO Y RRHH'!O45</f>
        <v>0</v>
      </c>
      <c r="F583" s="367">
        <f>'[1]VI. PRESUPUESTO Y RRHH'!P45</f>
        <v>0</v>
      </c>
      <c r="G583" s="367">
        <f>'[1]VI. PRESUPUESTO Y RRHH'!Q45</f>
        <v>0</v>
      </c>
      <c r="H583" s="367">
        <f>'[1]VI. PRESUPUESTO Y RRHH'!R45</f>
        <v>0</v>
      </c>
      <c r="I583" s="367">
        <f>'[1]VI. PRESUPUESTO Y RRHH'!S45</f>
        <v>0</v>
      </c>
      <c r="J583" s="367">
        <f>'[1]VI. PRESUPUESTO Y RRHH'!T45</f>
        <v>0</v>
      </c>
      <c r="K583" s="367">
        <f>'[1]VI. PRESUPUESTO Y RRHH'!U45</f>
        <v>0</v>
      </c>
      <c r="L583" s="367">
        <f>'[1]VI. PRESUPUESTO Y RRHH'!V45</f>
        <v>0</v>
      </c>
      <c r="M583" s="367">
        <f>'[1]VI. PRESUPUESTO Y RRHH'!W45</f>
        <v>0</v>
      </c>
    </row>
    <row r="584" spans="1:13" s="381" customFormat="1" x14ac:dyDescent="0.25">
      <c r="A584" s="367">
        <f>'[1]VI. PRESUPUESTO Y RRHH'!B46</f>
        <v>0</v>
      </c>
      <c r="B584" s="367" t="str">
        <f>'[1]VI. PRESUPUESTO Y RRHH'!C46</f>
        <v>01</v>
      </c>
      <c r="C584" s="367">
        <f>'[1]VI. PRESUPUESTO Y RRHH'!D46</f>
        <v>0</v>
      </c>
      <c r="D584" s="377">
        <f>'[1]VI. PRESUPUESTO Y RRHH'!N46</f>
        <v>0</v>
      </c>
      <c r="E584" s="367">
        <f>'[1]VI. PRESUPUESTO Y RRHH'!O46</f>
        <v>0</v>
      </c>
      <c r="F584" s="367">
        <f>'[1]VI. PRESUPUESTO Y RRHH'!P46</f>
        <v>0</v>
      </c>
      <c r="G584" s="367">
        <f>'[1]VI. PRESUPUESTO Y RRHH'!Q46</f>
        <v>0</v>
      </c>
      <c r="H584" s="367">
        <f>'[1]VI. PRESUPUESTO Y RRHH'!R46</f>
        <v>0</v>
      </c>
      <c r="I584" s="367">
        <f>'[1]VI. PRESUPUESTO Y RRHH'!S46</f>
        <v>0</v>
      </c>
      <c r="J584" s="367">
        <f>'[1]VI. PRESUPUESTO Y RRHH'!T46</f>
        <v>0</v>
      </c>
      <c r="K584" s="367">
        <f>'[1]VI. PRESUPUESTO Y RRHH'!U46</f>
        <v>0</v>
      </c>
      <c r="L584" s="367">
        <f>'[1]VI. PRESUPUESTO Y RRHH'!V46</f>
        <v>0</v>
      </c>
      <c r="M584" s="367">
        <f>'[1]VI. PRESUPUESTO Y RRHH'!W46</f>
        <v>0</v>
      </c>
    </row>
    <row r="585" spans="1:13" s="381" customFormat="1" ht="15.75" customHeight="1" x14ac:dyDescent="0.25">
      <c r="A585" s="367">
        <f>'[1]VI. PRESUPUESTO Y RRHH'!B47</f>
        <v>0</v>
      </c>
      <c r="B585" s="367" t="str">
        <f>'[1]VI. PRESUPUESTO Y RRHH'!C47</f>
        <v>02</v>
      </c>
      <c r="C585" s="367" t="str">
        <f>'[1]VI. PRESUPUESTO Y RRHH'!D47</f>
        <v>Al Gobierno Central</v>
      </c>
      <c r="D585" s="377">
        <f>'[1]VI. PRESUPUESTO Y RRHH'!N47</f>
        <v>0</v>
      </c>
      <c r="E585" s="367">
        <f>'[1]VI. PRESUPUESTO Y RRHH'!O47</f>
        <v>0</v>
      </c>
      <c r="F585" s="367">
        <f>'[1]VI. PRESUPUESTO Y RRHH'!P47</f>
        <v>0</v>
      </c>
      <c r="G585" s="367">
        <f>'[1]VI. PRESUPUESTO Y RRHH'!Q47</f>
        <v>0</v>
      </c>
      <c r="H585" s="367">
        <f>'[1]VI. PRESUPUESTO Y RRHH'!R47</f>
        <v>0</v>
      </c>
      <c r="I585" s="367">
        <f>'[1]VI. PRESUPUESTO Y RRHH'!S47</f>
        <v>0</v>
      </c>
      <c r="J585" s="367">
        <f>'[1]VI. PRESUPUESTO Y RRHH'!T47</f>
        <v>0</v>
      </c>
      <c r="K585" s="367">
        <f>'[1]VI. PRESUPUESTO Y RRHH'!U47</f>
        <v>0</v>
      </c>
      <c r="L585" s="367">
        <f>'[1]VI. PRESUPUESTO Y RRHH'!V47</f>
        <v>0</v>
      </c>
      <c r="M585" s="367">
        <f>'[1]VI. PRESUPUESTO Y RRHH'!W47</f>
        <v>0</v>
      </c>
    </row>
    <row r="586" spans="1:13" s="381" customFormat="1" ht="15.75" customHeight="1" x14ac:dyDescent="0.25">
      <c r="A586" s="367">
        <f>'[1]VI. PRESUPUESTO Y RRHH'!B48</f>
        <v>0</v>
      </c>
      <c r="B586" s="367" t="str">
        <f>'[1]VI. PRESUPUESTO Y RRHH'!C48</f>
        <v>03</v>
      </c>
      <c r="C586" s="367" t="str">
        <f>'[1]VI. PRESUPUESTO Y RRHH'!D48</f>
        <v>A Otras Entidades Públicas</v>
      </c>
      <c r="D586" s="377">
        <f>'[1]VI. PRESUPUESTO Y RRHH'!N48</f>
        <v>0</v>
      </c>
      <c r="E586" s="367">
        <f>'[1]VI. PRESUPUESTO Y RRHH'!O48</f>
        <v>0</v>
      </c>
      <c r="F586" s="367">
        <f>'[1]VI. PRESUPUESTO Y RRHH'!P48</f>
        <v>0</v>
      </c>
      <c r="G586" s="367">
        <f>'[1]VI. PRESUPUESTO Y RRHH'!Q48</f>
        <v>0</v>
      </c>
      <c r="H586" s="367">
        <f>'[1]VI. PRESUPUESTO Y RRHH'!R48</f>
        <v>0</v>
      </c>
      <c r="I586" s="367">
        <f>'[1]VI. PRESUPUESTO Y RRHH'!S48</f>
        <v>0</v>
      </c>
      <c r="J586" s="367">
        <f>'[1]VI. PRESUPUESTO Y RRHH'!T48</f>
        <v>0</v>
      </c>
      <c r="K586" s="367">
        <f>'[1]VI. PRESUPUESTO Y RRHH'!U48</f>
        <v>0</v>
      </c>
      <c r="L586" s="367">
        <f>'[1]VI. PRESUPUESTO Y RRHH'!V48</f>
        <v>0</v>
      </c>
      <c r="M586" s="367">
        <f>'[1]VI. PRESUPUESTO Y RRHH'!W48</f>
        <v>0</v>
      </c>
    </row>
    <row r="587" spans="1:13" s="381" customFormat="1" ht="15.75" customHeight="1" x14ac:dyDescent="0.25">
      <c r="A587" s="367">
        <f>'[1]VI. PRESUPUESTO Y RRHH'!B49</f>
        <v>0</v>
      </c>
      <c r="B587" s="367" t="str">
        <f>'[1]VI. PRESUPUESTO Y RRHH'!C49</f>
        <v xml:space="preserve">04 </v>
      </c>
      <c r="C587" s="367" t="str">
        <f>'[1]VI. PRESUPUESTO Y RRHH'!D49</f>
        <v>A Empresas Públicas no financieras</v>
      </c>
      <c r="D587" s="377">
        <f>'[1]VI. PRESUPUESTO Y RRHH'!N49</f>
        <v>0</v>
      </c>
      <c r="E587" s="367">
        <f>'[1]VI. PRESUPUESTO Y RRHH'!O49</f>
        <v>0</v>
      </c>
      <c r="F587" s="367">
        <f>'[1]VI. PRESUPUESTO Y RRHH'!P49</f>
        <v>0</v>
      </c>
      <c r="G587" s="367">
        <f>'[1]VI. PRESUPUESTO Y RRHH'!Q49</f>
        <v>0</v>
      </c>
      <c r="H587" s="367">
        <f>'[1]VI. PRESUPUESTO Y RRHH'!R49</f>
        <v>0</v>
      </c>
      <c r="I587" s="367">
        <f>'[1]VI. PRESUPUESTO Y RRHH'!S49</f>
        <v>0</v>
      </c>
      <c r="J587" s="367">
        <f>'[1]VI. PRESUPUESTO Y RRHH'!T49</f>
        <v>0</v>
      </c>
      <c r="K587" s="367">
        <f>'[1]VI. PRESUPUESTO Y RRHH'!U49</f>
        <v>0</v>
      </c>
      <c r="L587" s="367">
        <f>'[1]VI. PRESUPUESTO Y RRHH'!V49</f>
        <v>0</v>
      </c>
      <c r="M587" s="367">
        <f>'[1]VI. PRESUPUESTO Y RRHH'!W49</f>
        <v>0</v>
      </c>
    </row>
    <row r="588" spans="1:13" s="381" customFormat="1" ht="15.75" customHeight="1" x14ac:dyDescent="0.25">
      <c r="A588" s="367">
        <f>'[1]VI. PRESUPUESTO Y RRHH'!B50</f>
        <v>0</v>
      </c>
      <c r="B588" s="367" t="str">
        <f>'[1]VI. PRESUPUESTO Y RRHH'!C50</f>
        <v>05</v>
      </c>
      <c r="C588" s="367" t="str">
        <f>'[1]VI. PRESUPUESTO Y RRHH'!D50</f>
        <v>A Empresas Públicas  financieras</v>
      </c>
      <c r="D588" s="377">
        <f>'[1]VI. PRESUPUESTO Y RRHH'!N50</f>
        <v>0</v>
      </c>
      <c r="E588" s="367">
        <f>'[1]VI. PRESUPUESTO Y RRHH'!O50</f>
        <v>0</v>
      </c>
      <c r="F588" s="367">
        <f>'[1]VI. PRESUPUESTO Y RRHH'!P50</f>
        <v>0</v>
      </c>
      <c r="G588" s="367">
        <f>'[1]VI. PRESUPUESTO Y RRHH'!Q50</f>
        <v>0</v>
      </c>
      <c r="H588" s="367">
        <f>'[1]VI. PRESUPUESTO Y RRHH'!R50</f>
        <v>0</v>
      </c>
      <c r="I588" s="367">
        <f>'[1]VI. PRESUPUESTO Y RRHH'!S50</f>
        <v>0</v>
      </c>
      <c r="J588" s="367">
        <f>'[1]VI. PRESUPUESTO Y RRHH'!T50</f>
        <v>0</v>
      </c>
      <c r="K588" s="367">
        <f>'[1]VI. PRESUPUESTO Y RRHH'!U50</f>
        <v>0</v>
      </c>
      <c r="L588" s="367">
        <f>'[1]VI. PRESUPUESTO Y RRHH'!V50</f>
        <v>0</v>
      </c>
      <c r="M588" s="367">
        <f>'[1]VI. PRESUPUESTO Y RRHH'!W50</f>
        <v>0</v>
      </c>
    </row>
    <row r="589" spans="1:13" s="381" customFormat="1" ht="15.75" customHeight="1" x14ac:dyDescent="0.25">
      <c r="A589" s="367">
        <f>'[1]VI. PRESUPUESTO Y RRHH'!B51</f>
        <v>0</v>
      </c>
      <c r="B589" s="367" t="str">
        <f>'[1]VI. PRESUPUESTO Y RRHH'!C51</f>
        <v>06</v>
      </c>
      <c r="C589" s="367" t="str">
        <f>'[1]VI. PRESUPUESTO Y RRHH'!D51</f>
        <v>A gobiernos extranjeros</v>
      </c>
      <c r="D589" s="377">
        <f>'[1]VI. PRESUPUESTO Y RRHH'!N51</f>
        <v>0</v>
      </c>
      <c r="E589" s="367">
        <f>'[1]VI. PRESUPUESTO Y RRHH'!O51</f>
        <v>0</v>
      </c>
      <c r="F589" s="367">
        <f>'[1]VI. PRESUPUESTO Y RRHH'!P51</f>
        <v>0</v>
      </c>
      <c r="G589" s="367">
        <f>'[1]VI. PRESUPUESTO Y RRHH'!Q51</f>
        <v>0</v>
      </c>
      <c r="H589" s="367">
        <f>'[1]VI. PRESUPUESTO Y RRHH'!R51</f>
        <v>0</v>
      </c>
      <c r="I589" s="367">
        <f>'[1]VI. PRESUPUESTO Y RRHH'!S51</f>
        <v>0</v>
      </c>
      <c r="J589" s="367">
        <f>'[1]VI. PRESUPUESTO Y RRHH'!T51</f>
        <v>0</v>
      </c>
      <c r="K589" s="367">
        <f>'[1]VI. PRESUPUESTO Y RRHH'!U51</f>
        <v>0</v>
      </c>
      <c r="L589" s="367">
        <f>'[1]VI. PRESUPUESTO Y RRHH'!V51</f>
        <v>0</v>
      </c>
      <c r="M589" s="367">
        <f>'[1]VI. PRESUPUESTO Y RRHH'!W51</f>
        <v>0</v>
      </c>
    </row>
    <row r="590" spans="1:13" s="381" customFormat="1" ht="15.75" customHeight="1" x14ac:dyDescent="0.25">
      <c r="A590" s="367">
        <f>'[1]VI. PRESUPUESTO Y RRHH'!B52</f>
        <v>0</v>
      </c>
      <c r="B590" s="367" t="str">
        <f>'[1]VI. PRESUPUESTO Y RRHH'!C52</f>
        <v>07</v>
      </c>
      <c r="C590" s="367" t="str">
        <f>'[1]VI. PRESUPUESTO Y RRHH'!D52</f>
        <v>A Org. Internacionales</v>
      </c>
      <c r="D590" s="377">
        <f>'[1]VI. PRESUPUESTO Y RRHH'!N52</f>
        <v>0</v>
      </c>
      <c r="E590" s="367">
        <f>'[1]VI. PRESUPUESTO Y RRHH'!O52</f>
        <v>0</v>
      </c>
      <c r="F590" s="367">
        <f>'[1]VI. PRESUPUESTO Y RRHH'!P52</f>
        <v>0</v>
      </c>
      <c r="G590" s="367">
        <f>'[1]VI. PRESUPUESTO Y RRHH'!Q52</f>
        <v>0</v>
      </c>
      <c r="H590" s="367">
        <f>'[1]VI. PRESUPUESTO Y RRHH'!R52</f>
        <v>0</v>
      </c>
      <c r="I590" s="367">
        <f>'[1]VI. PRESUPUESTO Y RRHH'!S52</f>
        <v>0</v>
      </c>
      <c r="J590" s="367">
        <f>'[1]VI. PRESUPUESTO Y RRHH'!T52</f>
        <v>0</v>
      </c>
      <c r="K590" s="367">
        <f>'[1]VI. PRESUPUESTO Y RRHH'!U52</f>
        <v>0</v>
      </c>
      <c r="L590" s="367">
        <f>'[1]VI. PRESUPUESTO Y RRHH'!V52</f>
        <v>0</v>
      </c>
      <c r="M590" s="367">
        <f>'[1]VI. PRESUPUESTO Y RRHH'!W52</f>
        <v>0</v>
      </c>
    </row>
    <row r="591" spans="1:13" s="381" customFormat="1" ht="15.75" customHeight="1" x14ac:dyDescent="0.25">
      <c r="A591" s="367">
        <f>'[1]VI. PRESUPUESTO Y RRHH'!B53</f>
        <v>34</v>
      </c>
      <c r="B591" s="367">
        <f>'[1]VI. PRESUPUESTO Y RRHH'!C53</f>
        <v>0</v>
      </c>
      <c r="C591" s="367" t="str">
        <f>'[1]VI. PRESUPUESTO Y RRHH'!D53</f>
        <v>SERVICIO DE LA DEUDA</v>
      </c>
      <c r="D591" s="377">
        <f>'[1]VI. PRESUPUESTO Y RRHH'!N53</f>
        <v>0</v>
      </c>
      <c r="E591" s="367">
        <f>'[1]VI. PRESUPUESTO Y RRHH'!O53</f>
        <v>0</v>
      </c>
      <c r="F591" s="367">
        <f>'[1]VI. PRESUPUESTO Y RRHH'!P53</f>
        <v>0</v>
      </c>
      <c r="G591" s="367">
        <f>'[1]VI. PRESUPUESTO Y RRHH'!Q53</f>
        <v>0</v>
      </c>
      <c r="H591" s="367">
        <f>'[1]VI. PRESUPUESTO Y RRHH'!R53</f>
        <v>0</v>
      </c>
      <c r="I591" s="367">
        <f>'[1]VI. PRESUPUESTO Y RRHH'!S53</f>
        <v>0</v>
      </c>
      <c r="J591" s="367">
        <f>'[1]VI. PRESUPUESTO Y RRHH'!T53</f>
        <v>0</v>
      </c>
      <c r="K591" s="367">
        <f>'[1]VI. PRESUPUESTO Y RRHH'!U53</f>
        <v>0</v>
      </c>
      <c r="L591" s="367">
        <f>'[1]VI. PRESUPUESTO Y RRHH'!V53</f>
        <v>0</v>
      </c>
      <c r="M591" s="367">
        <f>'[1]VI. PRESUPUESTO Y RRHH'!W53</f>
        <v>0</v>
      </c>
    </row>
    <row r="592" spans="1:13" s="381" customFormat="1" ht="15.75" customHeight="1" x14ac:dyDescent="0.25">
      <c r="A592" s="367">
        <f>'[1]VI. PRESUPUESTO Y RRHH'!B54</f>
        <v>35</v>
      </c>
      <c r="B592" s="367">
        <f>'[1]VI. PRESUPUESTO Y RRHH'!C54</f>
        <v>0</v>
      </c>
      <c r="C592" s="367" t="str">
        <f>'[1]VI. PRESUPUESTO Y RRHH'!D54</f>
        <v>SALDO FINAL DE CAJA</v>
      </c>
      <c r="D592" s="377">
        <f>'[1]VI. PRESUPUESTO Y RRHH'!N54</f>
        <v>0</v>
      </c>
      <c r="E592" s="367">
        <f>'[1]VI. PRESUPUESTO Y RRHH'!O54</f>
        <v>0</v>
      </c>
      <c r="F592" s="367">
        <f>'[1]VI. PRESUPUESTO Y RRHH'!P54</f>
        <v>0</v>
      </c>
      <c r="G592" s="367">
        <f>'[1]VI. PRESUPUESTO Y RRHH'!Q54</f>
        <v>0</v>
      </c>
      <c r="H592" s="367">
        <f>'[1]VI. PRESUPUESTO Y RRHH'!R54</f>
        <v>0</v>
      </c>
      <c r="I592" s="367">
        <f>'[1]VI. PRESUPUESTO Y RRHH'!S54</f>
        <v>0</v>
      </c>
      <c r="J592" s="367">
        <f>'[1]VI. PRESUPUESTO Y RRHH'!T54</f>
        <v>0</v>
      </c>
      <c r="K592" s="367">
        <f>'[1]VI. PRESUPUESTO Y RRHH'!U54</f>
        <v>0</v>
      </c>
      <c r="L592" s="367">
        <f>'[1]VI. PRESUPUESTO Y RRHH'!V54</f>
        <v>0</v>
      </c>
      <c r="M592" s="367">
        <f>'[1]VI. PRESUPUESTO Y RRHH'!W54</f>
        <v>0</v>
      </c>
    </row>
    <row r="593" spans="1:13" s="381" customFormat="1" ht="15.75" customHeight="1" x14ac:dyDescent="0.25">
      <c r="A593" s="367" t="str">
        <f>'[1]VI. PRESUPUESTO Y RRHH'!B55</f>
        <v>TOTAL</v>
      </c>
      <c r="B593" s="367">
        <f>'[1]VI. PRESUPUESTO Y RRHH'!C55</f>
        <v>0</v>
      </c>
      <c r="C593" s="367">
        <f>'[1]VI. PRESUPUESTO Y RRHH'!D55</f>
        <v>0</v>
      </c>
      <c r="D593" s="367">
        <f>'[1]VI. PRESUPUESTO Y RRHH'!N55</f>
        <v>0</v>
      </c>
      <c r="E593" s="367">
        <f>'[1]VI. PRESUPUESTO Y RRHH'!O55</f>
        <v>443602</v>
      </c>
      <c r="F593" s="367">
        <f>'[1]VI. PRESUPUESTO Y RRHH'!P55</f>
        <v>0</v>
      </c>
      <c r="G593" s="367">
        <f>'[1]VI. PRESUPUESTO Y RRHH'!Q55</f>
        <v>0</v>
      </c>
      <c r="H593" s="367">
        <f>'[1]VI. PRESUPUESTO Y RRHH'!R55</f>
        <v>0</v>
      </c>
      <c r="I593" s="367">
        <f>'[1]VI. PRESUPUESTO Y RRHH'!S55</f>
        <v>39556</v>
      </c>
      <c r="J593" s="367">
        <f>'[1]VI. PRESUPUESTO Y RRHH'!T55</f>
        <v>0</v>
      </c>
      <c r="K593" s="367">
        <f>'[1]VI. PRESUPUESTO Y RRHH'!U55</f>
        <v>0</v>
      </c>
      <c r="L593" s="367">
        <f>'[1]VI. PRESUPUESTO Y RRHH'!V55</f>
        <v>0</v>
      </c>
      <c r="M593" s="367">
        <f>'[1]VI. PRESUPUESTO Y RRHH'!W55</f>
        <v>483158</v>
      </c>
    </row>
    <row r="594" spans="1:13" s="382" customFormat="1" ht="15.75" customHeight="1" x14ac:dyDescent="0.25">
      <c r="A594" s="367" t="str">
        <f>'[1]VI. PRESUPUESTO Y RRHH'!Y15</f>
        <v>Partida</v>
      </c>
      <c r="B594" s="367">
        <f>'[1]VI. PRESUPUESTO Y RRHH'!Z15</f>
        <v>0</v>
      </c>
      <c r="C594" s="367" t="str">
        <f>'[1]VI. PRESUPUESTO Y RRHH'!AA15</f>
        <v>Capitulo</v>
      </c>
      <c r="D594" s="367">
        <f>'[1]VI. PRESUPUESTO Y RRHH'!AB15</f>
        <v>0</v>
      </c>
      <c r="E594" s="367" t="str">
        <f>'[1]VI. PRESUPUESTO Y RRHH'!AC15</f>
        <v>Programa</v>
      </c>
      <c r="F594" s="367">
        <f>'[1]VI. PRESUPUESTO Y RRHH'!AD15</f>
        <v>0</v>
      </c>
      <c r="G594" s="367"/>
      <c r="H594" s="367"/>
      <c r="I594" s="367"/>
      <c r="J594" s="367"/>
      <c r="K594" s="367"/>
      <c r="L594" s="367"/>
      <c r="M594" s="367"/>
    </row>
    <row r="595" spans="1:13" s="382" customFormat="1" ht="15.75" customHeight="1" x14ac:dyDescent="0.25">
      <c r="A595" s="367" t="str">
        <f>'[1]VI. PRESUPUESTO Y RRHH'!Y16</f>
        <v xml:space="preserve">SUBTITULO </v>
      </c>
      <c r="B595" s="367" t="str">
        <f>'[1]VI. PRESUPUESTO Y RRHH'!Z16</f>
        <v>ITEM</v>
      </c>
      <c r="C595" s="367" t="str">
        <f>'[1]VI. PRESUPUESTO Y RRHH'!AA16</f>
        <v>DENOMINACIONES</v>
      </c>
      <c r="D595" s="367" t="str">
        <f>'[1]VI. PRESUPUESTO Y RRHH'!AK16</f>
        <v>ASIGNACIÓN</v>
      </c>
      <c r="E595" s="367" t="str">
        <f>'[1]VI. PRESUPUESTO Y RRHH'!AL16</f>
        <v>GASTO SOCIAL (M$)</v>
      </c>
      <c r="F595" s="367">
        <f>'[1]VI. PRESUPUESTO Y RRHH'!AM16</f>
        <v>0</v>
      </c>
      <c r="G595" s="367">
        <f>'[1]VI. PRESUPUESTO Y RRHH'!AN16</f>
        <v>0</v>
      </c>
      <c r="H595" s="367">
        <f>'[1]VI. PRESUPUESTO Y RRHH'!AO16</f>
        <v>0</v>
      </c>
      <c r="I595" s="367" t="str">
        <f>'[1]VI. PRESUPUESTO Y RRHH'!AP16</f>
        <v>GASTOS ADMINISTRATIVOS (M$)</v>
      </c>
      <c r="J595" s="367">
        <f>'[1]VI. PRESUPUESTO Y RRHH'!AQ16</f>
        <v>0</v>
      </c>
      <c r="K595" s="367">
        <f>'[1]VI. PRESUPUESTO Y RRHH'!AR16</f>
        <v>0</v>
      </c>
      <c r="L595" s="367">
        <f>'[1]VI. PRESUPUESTO Y RRHH'!AS16</f>
        <v>0</v>
      </c>
      <c r="M595" s="367" t="str">
        <f>'[1]VI. PRESUPUESTO Y RRHH'!AT16</f>
        <v>TOTAL</v>
      </c>
    </row>
    <row r="596" spans="1:13" s="382" customFormat="1" ht="15.75" customHeight="1" x14ac:dyDescent="0.25">
      <c r="A596" s="367">
        <f>'[1]VI. PRESUPUESTO Y RRHH'!Y17</f>
        <v>0</v>
      </c>
      <c r="B596" s="367">
        <f>'[1]VI. PRESUPUESTO Y RRHH'!Z17</f>
        <v>0</v>
      </c>
      <c r="C596" s="367">
        <f>'[1]VI. PRESUPUESTO Y RRHH'!AA17</f>
        <v>0</v>
      </c>
      <c r="D596" s="367">
        <f>'[1]VI. PRESUPUESTO Y RRHH'!AK17</f>
        <v>0</v>
      </c>
      <c r="E596" s="367" t="str">
        <f>'[1]VI. PRESUPUESTO Y RRHH'!AL17</f>
        <v>MONETARIO</v>
      </c>
      <c r="F596" s="367" t="str">
        <f>'[1]VI. PRESUPUESTO Y RRHH'!AM17</f>
        <v>BIENES</v>
      </c>
      <c r="G596" s="367" t="str">
        <f>'[1]VI. PRESUPUESTO Y RRHH'!AN17</f>
        <v>PERSONAL / RRHH</v>
      </c>
      <c r="H596" s="367" t="str">
        <f>'[1]VI. PRESUPUESTO Y RRHH'!AO17</f>
        <v>OTROS SERVICIOS</v>
      </c>
      <c r="I596" s="367" t="str">
        <f>'[1]VI. PRESUPUESTO Y RRHH'!AP17</f>
        <v>PERSONAL / RRHH</v>
      </c>
      <c r="J596" s="367" t="str">
        <f>'[1]VI. PRESUPUESTO Y RRHH'!AQ17</f>
        <v>BIENES/ EQUIPAMIENTO</v>
      </c>
      <c r="K596" s="367" t="str">
        <f>'[1]VI. PRESUPUESTO Y RRHH'!AR17</f>
        <v>SERVICIOS</v>
      </c>
      <c r="L596" s="367" t="str">
        <f>'[1]VI. PRESUPUESTO Y RRHH'!AS17</f>
        <v>OTROS</v>
      </c>
      <c r="M596" s="367">
        <f>'[1]VI. PRESUPUESTO Y RRHH'!AT17</f>
        <v>0</v>
      </c>
    </row>
    <row r="597" spans="1:13" s="382" customFormat="1" ht="15.75" customHeight="1" x14ac:dyDescent="0.25">
      <c r="A597" s="367">
        <f>'[1]VI. PRESUPUESTO Y RRHH'!Y18</f>
        <v>21</v>
      </c>
      <c r="B597" s="367">
        <f>'[1]VI. PRESUPUESTO Y RRHH'!Z18</f>
        <v>0</v>
      </c>
      <c r="C597" s="367" t="str">
        <f>'[1]VI. PRESUPUESTO Y RRHH'!AA18</f>
        <v>GASTOS EN PERSONAL</v>
      </c>
      <c r="D597" s="367">
        <f>'[1]VI. PRESUPUESTO Y RRHH'!AK18</f>
        <v>0</v>
      </c>
      <c r="E597" s="367">
        <f>'[1]VI. PRESUPUESTO Y RRHH'!AL18</f>
        <v>0</v>
      </c>
      <c r="F597" s="367">
        <f>'[1]VI. PRESUPUESTO Y RRHH'!AM18</f>
        <v>0</v>
      </c>
      <c r="G597" s="367">
        <f>'[1]VI. PRESUPUESTO Y RRHH'!AN18</f>
        <v>0</v>
      </c>
      <c r="H597" s="367">
        <f>'[1]VI. PRESUPUESTO Y RRHH'!AO18</f>
        <v>0</v>
      </c>
      <c r="I597" s="367">
        <f>'[1]VI. PRESUPUESTO Y RRHH'!AP18</f>
        <v>0</v>
      </c>
      <c r="J597" s="367">
        <f>'[1]VI. PRESUPUESTO Y RRHH'!AQ18</f>
        <v>0</v>
      </c>
      <c r="K597" s="367">
        <f>'[1]VI. PRESUPUESTO Y RRHH'!AR18</f>
        <v>0</v>
      </c>
      <c r="L597" s="367">
        <f>'[1]VI. PRESUPUESTO Y RRHH'!AS18</f>
        <v>0</v>
      </c>
      <c r="M597" s="367">
        <f>'[1]VI. PRESUPUESTO Y RRHH'!AT18</f>
        <v>0</v>
      </c>
    </row>
    <row r="598" spans="1:13" s="382" customFormat="1" ht="15.75" customHeight="1" x14ac:dyDescent="0.25">
      <c r="A598" s="367">
        <f>'[1]VI. PRESUPUESTO Y RRHH'!Y19</f>
        <v>22</v>
      </c>
      <c r="B598" s="367">
        <f>'[1]VI. PRESUPUESTO Y RRHH'!Z19</f>
        <v>0</v>
      </c>
      <c r="C598" s="367" t="str">
        <f>'[1]VI. PRESUPUESTO Y RRHH'!AA19</f>
        <v>BIENES Y SERVICIOS DE CONSUMO</v>
      </c>
      <c r="D598" s="367">
        <f>'[1]VI. PRESUPUESTO Y RRHH'!AK19</f>
        <v>0</v>
      </c>
      <c r="E598" s="367">
        <f>'[1]VI. PRESUPUESTO Y RRHH'!AL19</f>
        <v>0</v>
      </c>
      <c r="F598" s="367">
        <f>'[1]VI. PRESUPUESTO Y RRHH'!AM19</f>
        <v>0</v>
      </c>
      <c r="G598" s="367">
        <f>'[1]VI. PRESUPUESTO Y RRHH'!AN19</f>
        <v>0</v>
      </c>
      <c r="H598" s="367">
        <f>'[1]VI. PRESUPUESTO Y RRHH'!AO19</f>
        <v>0</v>
      </c>
      <c r="I598" s="367">
        <f>'[1]VI. PRESUPUESTO Y RRHH'!AP19</f>
        <v>0</v>
      </c>
      <c r="J598" s="367">
        <f>'[1]VI. PRESUPUESTO Y RRHH'!AQ19</f>
        <v>0</v>
      </c>
      <c r="K598" s="367">
        <f>'[1]VI. PRESUPUESTO Y RRHH'!AR19</f>
        <v>0</v>
      </c>
      <c r="L598" s="367">
        <f>'[1]VI. PRESUPUESTO Y RRHH'!AS19</f>
        <v>0</v>
      </c>
      <c r="M598" s="367">
        <f>'[1]VI. PRESUPUESTO Y RRHH'!AT19</f>
        <v>0</v>
      </c>
    </row>
    <row r="599" spans="1:13" s="382" customFormat="1" ht="15.75" customHeight="1" x14ac:dyDescent="0.25">
      <c r="A599" s="367">
        <f>'[1]VI. PRESUPUESTO Y RRHH'!Y20</f>
        <v>23</v>
      </c>
      <c r="B599" s="367">
        <f>'[1]VI. PRESUPUESTO Y RRHH'!Z20</f>
        <v>0</v>
      </c>
      <c r="C599" s="367" t="str">
        <f>'[1]VI. PRESUPUESTO Y RRHH'!AA20</f>
        <v>PRESTACIONES DE SEGURIDAD SOCIAL</v>
      </c>
      <c r="D599" s="367">
        <f>'[1]VI. PRESUPUESTO Y RRHH'!AK20</f>
        <v>0</v>
      </c>
      <c r="E599" s="367">
        <f>'[1]VI. PRESUPUESTO Y RRHH'!AL20</f>
        <v>0</v>
      </c>
      <c r="F599" s="367">
        <f>'[1]VI. PRESUPUESTO Y RRHH'!AM20</f>
        <v>0</v>
      </c>
      <c r="G599" s="367">
        <f>'[1]VI. PRESUPUESTO Y RRHH'!AN20</f>
        <v>0</v>
      </c>
      <c r="H599" s="367">
        <f>'[1]VI. PRESUPUESTO Y RRHH'!AO20</f>
        <v>0</v>
      </c>
      <c r="I599" s="367">
        <f>'[1]VI. PRESUPUESTO Y RRHH'!AP20</f>
        <v>0</v>
      </c>
      <c r="J599" s="367">
        <f>'[1]VI. PRESUPUESTO Y RRHH'!AQ20</f>
        <v>0</v>
      </c>
      <c r="K599" s="367">
        <f>'[1]VI. PRESUPUESTO Y RRHH'!AR20</f>
        <v>0</v>
      </c>
      <c r="L599" s="367">
        <f>'[1]VI. PRESUPUESTO Y RRHH'!AS20</f>
        <v>0</v>
      </c>
      <c r="M599" s="367">
        <f>'[1]VI. PRESUPUESTO Y RRHH'!AT20</f>
        <v>0</v>
      </c>
    </row>
    <row r="600" spans="1:13" s="382" customFormat="1" ht="15.75" customHeight="1" x14ac:dyDescent="0.25">
      <c r="A600" s="367">
        <f>'[1]VI. PRESUPUESTO Y RRHH'!Y21</f>
        <v>24</v>
      </c>
      <c r="B600" s="367">
        <f>'[1]VI. PRESUPUESTO Y RRHH'!Z21</f>
        <v>0</v>
      </c>
      <c r="C600" s="367" t="str">
        <f>'[1]VI. PRESUPUESTO Y RRHH'!AA21</f>
        <v>TRANSFERENCIAS CORRIENTES</v>
      </c>
      <c r="D600" s="367">
        <f>'[1]VI. PRESUPUESTO Y RRHH'!AK21</f>
        <v>0</v>
      </c>
      <c r="E600" s="367">
        <f>'[1]VI. PRESUPUESTO Y RRHH'!AL21</f>
        <v>4500</v>
      </c>
      <c r="F600" s="367">
        <f>'[1]VI. PRESUPUESTO Y RRHH'!AM21</f>
        <v>0</v>
      </c>
      <c r="G600" s="367">
        <f>'[1]VI. PRESUPUESTO Y RRHH'!AN21</f>
        <v>0</v>
      </c>
      <c r="H600" s="367">
        <f>'[1]VI. PRESUPUESTO Y RRHH'!AO21</f>
        <v>0</v>
      </c>
      <c r="I600" s="367">
        <f>'[1]VI. PRESUPUESTO Y RRHH'!AP21</f>
        <v>400</v>
      </c>
      <c r="J600" s="367">
        <f>'[1]VI. PRESUPUESTO Y RRHH'!AQ21</f>
        <v>100</v>
      </c>
      <c r="K600" s="367">
        <f>'[1]VI. PRESUPUESTO Y RRHH'!AR21</f>
        <v>0</v>
      </c>
      <c r="L600" s="367">
        <f>'[1]VI. PRESUPUESTO Y RRHH'!AS21</f>
        <v>0</v>
      </c>
      <c r="M600" s="367">
        <f>'[1]VI. PRESUPUESTO Y RRHH'!AT21</f>
        <v>5000</v>
      </c>
    </row>
    <row r="601" spans="1:13" s="382" customFormat="1" ht="15.75" customHeight="1" x14ac:dyDescent="0.25">
      <c r="A601" s="367">
        <f>'[1]VI. PRESUPUESTO Y RRHH'!Y22</f>
        <v>0</v>
      </c>
      <c r="B601" s="367" t="str">
        <f>'[1]VI. PRESUPUESTO Y RRHH'!Z22</f>
        <v>01</v>
      </c>
      <c r="C601" s="367" t="str">
        <f>'[1]VI. PRESUPUESTO Y RRHH'!AA22</f>
        <v xml:space="preserve"> Al Sector Privado</v>
      </c>
      <c r="D601" s="367">
        <f>'[1]VI. PRESUPUESTO Y RRHH'!AK22</f>
        <v>0</v>
      </c>
      <c r="E601" s="367">
        <f>'[1]VI. PRESUPUESTO Y RRHH'!AL22</f>
        <v>4500</v>
      </c>
      <c r="F601" s="367">
        <f>'[1]VI. PRESUPUESTO Y RRHH'!AM22</f>
        <v>0</v>
      </c>
      <c r="G601" s="367">
        <f>'[1]VI. PRESUPUESTO Y RRHH'!AN22</f>
        <v>0</v>
      </c>
      <c r="H601" s="367">
        <f>'[1]VI. PRESUPUESTO Y RRHH'!AO22</f>
        <v>0</v>
      </c>
      <c r="I601" s="367">
        <f>'[1]VI. PRESUPUESTO Y RRHH'!AP22</f>
        <v>400</v>
      </c>
      <c r="J601" s="367">
        <f>'[1]VI. PRESUPUESTO Y RRHH'!AQ22</f>
        <v>100</v>
      </c>
      <c r="K601" s="367">
        <f>'[1]VI. PRESUPUESTO Y RRHH'!AR22</f>
        <v>0</v>
      </c>
      <c r="L601" s="367">
        <f>'[1]VI. PRESUPUESTO Y RRHH'!AS22</f>
        <v>0</v>
      </c>
      <c r="M601" s="367">
        <f>'[1]VI. PRESUPUESTO Y RRHH'!AT22</f>
        <v>5000</v>
      </c>
    </row>
    <row r="602" spans="1:13" s="382" customFormat="1" ht="15.75" customHeight="1" x14ac:dyDescent="0.25">
      <c r="A602" s="367">
        <f>'[1]VI. PRESUPUESTO Y RRHH'!Y23</f>
        <v>0</v>
      </c>
      <c r="B602" s="367" t="str">
        <f>'[1]VI. PRESUPUESTO Y RRHH'!Z23</f>
        <v>01</v>
      </c>
      <c r="C602" s="367">
        <f>'[1]VI. PRESUPUESTO Y RRHH'!AA23</f>
        <v>0</v>
      </c>
      <c r="D602" s="367">
        <f>'[1]VI. PRESUPUESTO Y RRHH'!AK23</f>
        <v>0</v>
      </c>
      <c r="E602" s="367">
        <f>'[1]VI. PRESUPUESTO Y RRHH'!AL23</f>
        <v>0</v>
      </c>
      <c r="F602" s="367">
        <f>'[1]VI. PRESUPUESTO Y RRHH'!AM23</f>
        <v>0</v>
      </c>
      <c r="G602" s="367">
        <f>'[1]VI. PRESUPUESTO Y RRHH'!AN23</f>
        <v>0</v>
      </c>
      <c r="H602" s="367">
        <f>'[1]VI. PRESUPUESTO Y RRHH'!AO23</f>
        <v>0</v>
      </c>
      <c r="I602" s="367">
        <f>'[1]VI. PRESUPUESTO Y RRHH'!AP23</f>
        <v>0</v>
      </c>
      <c r="J602" s="367">
        <f>'[1]VI. PRESUPUESTO Y RRHH'!AQ23</f>
        <v>0</v>
      </c>
      <c r="K602" s="367">
        <f>'[1]VI. PRESUPUESTO Y RRHH'!AR23</f>
        <v>0</v>
      </c>
      <c r="L602" s="367">
        <f>'[1]VI. PRESUPUESTO Y RRHH'!AS23</f>
        <v>0</v>
      </c>
      <c r="M602" s="367">
        <f>'[1]VI. PRESUPUESTO Y RRHH'!AT23</f>
        <v>0</v>
      </c>
    </row>
    <row r="603" spans="1:13" s="382" customFormat="1" ht="15.75" customHeight="1" x14ac:dyDescent="0.25">
      <c r="A603" s="367">
        <f>'[1]VI. PRESUPUESTO Y RRHH'!Y24</f>
        <v>0</v>
      </c>
      <c r="B603" s="367" t="str">
        <f>'[1]VI. PRESUPUESTO Y RRHH'!Z24</f>
        <v>01</v>
      </c>
      <c r="C603" s="367">
        <f>'[1]VI. PRESUPUESTO Y RRHH'!AA24</f>
        <v>0</v>
      </c>
      <c r="D603" s="367">
        <f>'[1]VI. PRESUPUESTO Y RRHH'!AK24</f>
        <v>0</v>
      </c>
      <c r="E603" s="367">
        <f>'[1]VI. PRESUPUESTO Y RRHH'!AL24</f>
        <v>0</v>
      </c>
      <c r="F603" s="367">
        <f>'[1]VI. PRESUPUESTO Y RRHH'!AM24</f>
        <v>0</v>
      </c>
      <c r="G603" s="367">
        <f>'[1]VI. PRESUPUESTO Y RRHH'!AN24</f>
        <v>0</v>
      </c>
      <c r="H603" s="367">
        <f>'[1]VI. PRESUPUESTO Y RRHH'!AO24</f>
        <v>0</v>
      </c>
      <c r="I603" s="367">
        <f>'[1]VI. PRESUPUESTO Y RRHH'!AP24</f>
        <v>0</v>
      </c>
      <c r="J603" s="367">
        <f>'[1]VI. PRESUPUESTO Y RRHH'!AQ24</f>
        <v>0</v>
      </c>
      <c r="K603" s="367">
        <f>'[1]VI. PRESUPUESTO Y RRHH'!AR24</f>
        <v>0</v>
      </c>
      <c r="L603" s="367">
        <f>'[1]VI. PRESUPUESTO Y RRHH'!AS24</f>
        <v>0</v>
      </c>
      <c r="M603" s="367">
        <f>'[1]VI. PRESUPUESTO Y RRHH'!AT24</f>
        <v>0</v>
      </c>
    </row>
    <row r="604" spans="1:13" s="382" customFormat="1" ht="15.75" customHeight="1" x14ac:dyDescent="0.25">
      <c r="A604" s="367">
        <f>'[1]VI. PRESUPUESTO Y RRHH'!Y25</f>
        <v>0</v>
      </c>
      <c r="B604" s="367" t="str">
        <f>'[1]VI. PRESUPUESTO Y RRHH'!Z25</f>
        <v>01</v>
      </c>
      <c r="C604" s="367">
        <f>'[1]VI. PRESUPUESTO Y RRHH'!AA25</f>
        <v>0</v>
      </c>
      <c r="D604" s="367">
        <f>'[1]VI. PRESUPUESTO Y RRHH'!AK25</f>
        <v>0</v>
      </c>
      <c r="E604" s="367">
        <f>'[1]VI. PRESUPUESTO Y RRHH'!AL25</f>
        <v>0</v>
      </c>
      <c r="F604" s="367">
        <f>'[1]VI. PRESUPUESTO Y RRHH'!AM25</f>
        <v>0</v>
      </c>
      <c r="G604" s="367">
        <f>'[1]VI. PRESUPUESTO Y RRHH'!AN25</f>
        <v>0</v>
      </c>
      <c r="H604" s="367">
        <f>'[1]VI. PRESUPUESTO Y RRHH'!AO25</f>
        <v>0</v>
      </c>
      <c r="I604" s="367">
        <f>'[1]VI. PRESUPUESTO Y RRHH'!AP25</f>
        <v>0</v>
      </c>
      <c r="J604" s="367">
        <f>'[1]VI. PRESUPUESTO Y RRHH'!AQ25</f>
        <v>0</v>
      </c>
      <c r="K604" s="367">
        <f>'[1]VI. PRESUPUESTO Y RRHH'!AR25</f>
        <v>0</v>
      </c>
      <c r="L604" s="367">
        <f>'[1]VI. PRESUPUESTO Y RRHH'!AS25</f>
        <v>0</v>
      </c>
      <c r="M604" s="367">
        <f>'[1]VI. PRESUPUESTO Y RRHH'!AT25</f>
        <v>0</v>
      </c>
    </row>
    <row r="605" spans="1:13" s="382" customFormat="1" ht="15.75" customHeight="1" x14ac:dyDescent="0.25">
      <c r="A605" s="367">
        <f>'[1]VI. PRESUPUESTO Y RRHH'!Y26</f>
        <v>0</v>
      </c>
      <c r="B605" s="367" t="str">
        <f>'[1]VI. PRESUPUESTO Y RRHH'!Z26</f>
        <v>01</v>
      </c>
      <c r="C605" s="367">
        <f>'[1]VI. PRESUPUESTO Y RRHH'!AA26</f>
        <v>0</v>
      </c>
      <c r="D605" s="367">
        <f>'[1]VI. PRESUPUESTO Y RRHH'!AK26</f>
        <v>0</v>
      </c>
      <c r="E605" s="367">
        <f>'[1]VI. PRESUPUESTO Y RRHH'!AL26</f>
        <v>0</v>
      </c>
      <c r="F605" s="367">
        <f>'[1]VI. PRESUPUESTO Y RRHH'!AM26</f>
        <v>0</v>
      </c>
      <c r="G605" s="367">
        <f>'[1]VI. PRESUPUESTO Y RRHH'!AN26</f>
        <v>0</v>
      </c>
      <c r="H605" s="367">
        <f>'[1]VI. PRESUPUESTO Y RRHH'!AO26</f>
        <v>0</v>
      </c>
      <c r="I605" s="367">
        <f>'[1]VI. PRESUPUESTO Y RRHH'!AP26</f>
        <v>0</v>
      </c>
      <c r="J605" s="367">
        <f>'[1]VI. PRESUPUESTO Y RRHH'!AQ26</f>
        <v>0</v>
      </c>
      <c r="K605" s="367">
        <f>'[1]VI. PRESUPUESTO Y RRHH'!AR26</f>
        <v>0</v>
      </c>
      <c r="L605" s="367">
        <f>'[1]VI. PRESUPUESTO Y RRHH'!AS26</f>
        <v>0</v>
      </c>
      <c r="M605" s="367">
        <f>'[1]VI. PRESUPUESTO Y RRHH'!AT26</f>
        <v>0</v>
      </c>
    </row>
    <row r="606" spans="1:13" s="382" customFormat="1" ht="15.75" customHeight="1" x14ac:dyDescent="0.25">
      <c r="A606" s="367">
        <f>'[1]VI. PRESUPUESTO Y RRHH'!Y27</f>
        <v>0</v>
      </c>
      <c r="B606" s="367" t="str">
        <f>'[1]VI. PRESUPUESTO Y RRHH'!Z27</f>
        <v>02</v>
      </c>
      <c r="C606" s="367" t="str">
        <f>'[1]VI. PRESUPUESTO Y RRHH'!AA27</f>
        <v>Al Gobierno Central</v>
      </c>
      <c r="D606" s="367">
        <f>'[1]VI. PRESUPUESTO Y RRHH'!AK27</f>
        <v>0</v>
      </c>
      <c r="E606" s="367">
        <f>'[1]VI. PRESUPUESTO Y RRHH'!AL27</f>
        <v>0</v>
      </c>
      <c r="F606" s="367">
        <f>'[1]VI. PRESUPUESTO Y RRHH'!AM27</f>
        <v>0</v>
      </c>
      <c r="G606" s="367">
        <f>'[1]VI. PRESUPUESTO Y RRHH'!AN27</f>
        <v>0</v>
      </c>
      <c r="H606" s="367">
        <f>'[1]VI. PRESUPUESTO Y RRHH'!AO27</f>
        <v>0</v>
      </c>
      <c r="I606" s="367">
        <f>'[1]VI. PRESUPUESTO Y RRHH'!AP27</f>
        <v>0</v>
      </c>
      <c r="J606" s="367">
        <f>'[1]VI. PRESUPUESTO Y RRHH'!AQ27</f>
        <v>0</v>
      </c>
      <c r="K606" s="367">
        <f>'[1]VI. PRESUPUESTO Y RRHH'!AR27</f>
        <v>0</v>
      </c>
      <c r="L606" s="367">
        <f>'[1]VI. PRESUPUESTO Y RRHH'!AS27</f>
        <v>0</v>
      </c>
      <c r="M606" s="367">
        <f>'[1]VI. PRESUPUESTO Y RRHH'!AT27</f>
        <v>0</v>
      </c>
    </row>
    <row r="607" spans="1:13" s="382" customFormat="1" ht="15.75" customHeight="1" x14ac:dyDescent="0.25">
      <c r="A607" s="367">
        <f>'[1]VI. PRESUPUESTO Y RRHH'!Y28</f>
        <v>0</v>
      </c>
      <c r="B607" s="367" t="str">
        <f>'[1]VI. PRESUPUESTO Y RRHH'!Z28</f>
        <v>03</v>
      </c>
      <c r="C607" s="367" t="str">
        <f>'[1]VI. PRESUPUESTO Y RRHH'!AA28</f>
        <v>A Otras Entidades Públicas</v>
      </c>
      <c r="D607" s="367">
        <f>'[1]VI. PRESUPUESTO Y RRHH'!AK28</f>
        <v>0</v>
      </c>
      <c r="E607" s="367">
        <f>'[1]VI. PRESUPUESTO Y RRHH'!AL28</f>
        <v>0</v>
      </c>
      <c r="F607" s="367">
        <f>'[1]VI. PRESUPUESTO Y RRHH'!AM28</f>
        <v>0</v>
      </c>
      <c r="G607" s="367">
        <f>'[1]VI. PRESUPUESTO Y RRHH'!AN28</f>
        <v>0</v>
      </c>
      <c r="H607" s="367">
        <f>'[1]VI. PRESUPUESTO Y RRHH'!AO28</f>
        <v>0</v>
      </c>
      <c r="I607" s="367">
        <f>'[1]VI. PRESUPUESTO Y RRHH'!AP28</f>
        <v>0</v>
      </c>
      <c r="J607" s="367">
        <f>'[1]VI. PRESUPUESTO Y RRHH'!AQ28</f>
        <v>0</v>
      </c>
      <c r="K607" s="367">
        <f>'[1]VI. PRESUPUESTO Y RRHH'!AR28</f>
        <v>0</v>
      </c>
      <c r="L607" s="367">
        <f>'[1]VI. PRESUPUESTO Y RRHH'!AS28</f>
        <v>0</v>
      </c>
      <c r="M607" s="367">
        <f>'[1]VI. PRESUPUESTO Y RRHH'!AT28</f>
        <v>0</v>
      </c>
    </row>
    <row r="608" spans="1:13" s="382" customFormat="1" ht="15.75" customHeight="1" x14ac:dyDescent="0.25">
      <c r="A608" s="367">
        <f>'[1]VI. PRESUPUESTO Y RRHH'!Y29</f>
        <v>0</v>
      </c>
      <c r="B608" s="367" t="str">
        <f>'[1]VI. PRESUPUESTO Y RRHH'!Z29</f>
        <v xml:space="preserve">04 </v>
      </c>
      <c r="C608" s="367" t="str">
        <f>'[1]VI. PRESUPUESTO Y RRHH'!AA29</f>
        <v>A Empresas Públicas no financieras</v>
      </c>
      <c r="D608" s="367">
        <f>'[1]VI. PRESUPUESTO Y RRHH'!AK29</f>
        <v>0</v>
      </c>
      <c r="E608" s="367">
        <f>'[1]VI. PRESUPUESTO Y RRHH'!AL29</f>
        <v>0</v>
      </c>
      <c r="F608" s="367">
        <f>'[1]VI. PRESUPUESTO Y RRHH'!AM29</f>
        <v>0</v>
      </c>
      <c r="G608" s="367">
        <f>'[1]VI. PRESUPUESTO Y RRHH'!AN29</f>
        <v>0</v>
      </c>
      <c r="H608" s="367">
        <f>'[1]VI. PRESUPUESTO Y RRHH'!AO29</f>
        <v>0</v>
      </c>
      <c r="I608" s="367">
        <f>'[1]VI. PRESUPUESTO Y RRHH'!AP29</f>
        <v>0</v>
      </c>
      <c r="J608" s="367">
        <f>'[1]VI. PRESUPUESTO Y RRHH'!AQ29</f>
        <v>0</v>
      </c>
      <c r="K608" s="367">
        <f>'[1]VI. PRESUPUESTO Y RRHH'!AR29</f>
        <v>0</v>
      </c>
      <c r="L608" s="367">
        <f>'[1]VI. PRESUPUESTO Y RRHH'!AS29</f>
        <v>0</v>
      </c>
      <c r="M608" s="367">
        <f>'[1]VI. PRESUPUESTO Y RRHH'!AT29</f>
        <v>0</v>
      </c>
    </row>
    <row r="609" spans="1:13" s="382" customFormat="1" ht="15.75" customHeight="1" x14ac:dyDescent="0.25">
      <c r="A609" s="367" t="str">
        <f>'[1]VI. PRESUPUESTO Y RRHH'!Y30</f>
        <v/>
      </c>
      <c r="B609" s="367" t="str">
        <f>'[1]VI. PRESUPUESTO Y RRHH'!Z30</f>
        <v>05</v>
      </c>
      <c r="C609" s="367" t="str">
        <f>'[1]VI. PRESUPUESTO Y RRHH'!AA30</f>
        <v>A Empresas Públicas  financieras</v>
      </c>
      <c r="D609" s="367">
        <f>'[1]VI. PRESUPUESTO Y RRHH'!AK30</f>
        <v>0</v>
      </c>
      <c r="E609" s="367">
        <f>'[1]VI. PRESUPUESTO Y RRHH'!AL30</f>
        <v>0</v>
      </c>
      <c r="F609" s="367">
        <f>'[1]VI. PRESUPUESTO Y RRHH'!AM30</f>
        <v>0</v>
      </c>
      <c r="G609" s="367">
        <f>'[1]VI. PRESUPUESTO Y RRHH'!AN30</f>
        <v>0</v>
      </c>
      <c r="H609" s="367">
        <f>'[1]VI. PRESUPUESTO Y RRHH'!AO30</f>
        <v>0</v>
      </c>
      <c r="I609" s="367">
        <f>'[1]VI. PRESUPUESTO Y RRHH'!AP30</f>
        <v>0</v>
      </c>
      <c r="J609" s="367">
        <f>'[1]VI. PRESUPUESTO Y RRHH'!AQ30</f>
        <v>0</v>
      </c>
      <c r="K609" s="367">
        <f>'[1]VI. PRESUPUESTO Y RRHH'!AR30</f>
        <v>0</v>
      </c>
      <c r="L609" s="367">
        <f>'[1]VI. PRESUPUESTO Y RRHH'!AS30</f>
        <v>0</v>
      </c>
      <c r="M609" s="367">
        <f>'[1]VI. PRESUPUESTO Y RRHH'!AT30</f>
        <v>0</v>
      </c>
    </row>
    <row r="610" spans="1:13" s="382" customFormat="1" ht="15.75" customHeight="1" x14ac:dyDescent="0.25">
      <c r="A610" s="367">
        <f>'[1]VI. PRESUPUESTO Y RRHH'!Y31</f>
        <v>0</v>
      </c>
      <c r="B610" s="367" t="str">
        <f>'[1]VI. PRESUPUESTO Y RRHH'!Z31</f>
        <v>06</v>
      </c>
      <c r="C610" s="367" t="str">
        <f>'[1]VI. PRESUPUESTO Y RRHH'!AA31</f>
        <v>A gobiernos extranjeros</v>
      </c>
      <c r="D610" s="367">
        <f>'[1]VI. PRESUPUESTO Y RRHH'!AK31</f>
        <v>0</v>
      </c>
      <c r="E610" s="367">
        <f>'[1]VI. PRESUPUESTO Y RRHH'!AL31</f>
        <v>0</v>
      </c>
      <c r="F610" s="367">
        <f>'[1]VI. PRESUPUESTO Y RRHH'!AM31</f>
        <v>0</v>
      </c>
      <c r="G610" s="367">
        <f>'[1]VI. PRESUPUESTO Y RRHH'!AN31</f>
        <v>0</v>
      </c>
      <c r="H610" s="367">
        <f>'[1]VI. PRESUPUESTO Y RRHH'!AO31</f>
        <v>0</v>
      </c>
      <c r="I610" s="367">
        <f>'[1]VI. PRESUPUESTO Y RRHH'!AP31</f>
        <v>0</v>
      </c>
      <c r="J610" s="367">
        <f>'[1]VI. PRESUPUESTO Y RRHH'!AQ31</f>
        <v>0</v>
      </c>
      <c r="K610" s="367">
        <f>'[1]VI. PRESUPUESTO Y RRHH'!AR31</f>
        <v>0</v>
      </c>
      <c r="L610" s="367">
        <f>'[1]VI. PRESUPUESTO Y RRHH'!AS31</f>
        <v>0</v>
      </c>
      <c r="M610" s="367">
        <f>'[1]VI. PRESUPUESTO Y RRHH'!AT31</f>
        <v>0</v>
      </c>
    </row>
    <row r="611" spans="1:13" s="382" customFormat="1" ht="15.75" customHeight="1" x14ac:dyDescent="0.25">
      <c r="A611" s="367">
        <f>'[1]VI. PRESUPUESTO Y RRHH'!Y32</f>
        <v>0</v>
      </c>
      <c r="B611" s="367" t="str">
        <f>'[1]VI. PRESUPUESTO Y RRHH'!Z32</f>
        <v>07</v>
      </c>
      <c r="C611" s="367" t="str">
        <f>'[1]VI. PRESUPUESTO Y RRHH'!AA32</f>
        <v>A Org. Internacionales</v>
      </c>
      <c r="D611" s="367">
        <f>'[1]VI. PRESUPUESTO Y RRHH'!AK32</f>
        <v>0</v>
      </c>
      <c r="E611" s="367">
        <f>'[1]VI. PRESUPUESTO Y RRHH'!AL32</f>
        <v>0</v>
      </c>
      <c r="F611" s="367">
        <f>'[1]VI. PRESUPUESTO Y RRHH'!AM32</f>
        <v>0</v>
      </c>
      <c r="G611" s="367">
        <f>'[1]VI. PRESUPUESTO Y RRHH'!AN32</f>
        <v>0</v>
      </c>
      <c r="H611" s="367">
        <f>'[1]VI. PRESUPUESTO Y RRHH'!AO32</f>
        <v>0</v>
      </c>
      <c r="I611" s="367">
        <f>'[1]VI. PRESUPUESTO Y RRHH'!AP32</f>
        <v>0</v>
      </c>
      <c r="J611" s="367">
        <f>'[1]VI. PRESUPUESTO Y RRHH'!AQ32</f>
        <v>0</v>
      </c>
      <c r="K611" s="367">
        <f>'[1]VI. PRESUPUESTO Y RRHH'!AR32</f>
        <v>0</v>
      </c>
      <c r="L611" s="367">
        <f>'[1]VI. PRESUPUESTO Y RRHH'!AS32</f>
        <v>0</v>
      </c>
      <c r="M611" s="367">
        <f>'[1]VI. PRESUPUESTO Y RRHH'!AT32</f>
        <v>0</v>
      </c>
    </row>
    <row r="612" spans="1:13" s="382" customFormat="1" ht="15.75" customHeight="1" x14ac:dyDescent="0.25">
      <c r="A612" s="367">
        <f>'[1]VI. PRESUPUESTO Y RRHH'!Y33</f>
        <v>25</v>
      </c>
      <c r="B612" s="367">
        <f>'[1]VI. PRESUPUESTO Y RRHH'!Z33</f>
        <v>0</v>
      </c>
      <c r="C612" s="367" t="str">
        <f>'[1]VI. PRESUPUESTO Y RRHH'!AA33</f>
        <v>INTEGROS AL FISCO</v>
      </c>
      <c r="D612" s="367">
        <f>'[1]VI. PRESUPUESTO Y RRHH'!AK33</f>
        <v>0</v>
      </c>
      <c r="E612" s="367">
        <f>'[1]VI. PRESUPUESTO Y RRHH'!AL33</f>
        <v>0</v>
      </c>
      <c r="F612" s="367">
        <f>'[1]VI. PRESUPUESTO Y RRHH'!AM33</f>
        <v>0</v>
      </c>
      <c r="G612" s="367">
        <f>'[1]VI. PRESUPUESTO Y RRHH'!AN33</f>
        <v>0</v>
      </c>
      <c r="H612" s="367">
        <f>'[1]VI. PRESUPUESTO Y RRHH'!AO33</f>
        <v>0</v>
      </c>
      <c r="I612" s="367">
        <f>'[1]VI. PRESUPUESTO Y RRHH'!AP33</f>
        <v>0</v>
      </c>
      <c r="J612" s="367">
        <f>'[1]VI. PRESUPUESTO Y RRHH'!AQ33</f>
        <v>0</v>
      </c>
      <c r="K612" s="367">
        <f>'[1]VI. PRESUPUESTO Y RRHH'!AR33</f>
        <v>0</v>
      </c>
      <c r="L612" s="367">
        <f>'[1]VI. PRESUPUESTO Y RRHH'!AS33</f>
        <v>0</v>
      </c>
      <c r="M612" s="367">
        <f>'[1]VI. PRESUPUESTO Y RRHH'!AT33</f>
        <v>0</v>
      </c>
    </row>
    <row r="613" spans="1:13" s="382" customFormat="1" ht="15.75" customHeight="1" x14ac:dyDescent="0.25">
      <c r="A613" s="367">
        <f>'[1]VI. PRESUPUESTO Y RRHH'!Y34</f>
        <v>26</v>
      </c>
      <c r="B613" s="367">
        <f>'[1]VI. PRESUPUESTO Y RRHH'!Z34</f>
        <v>0</v>
      </c>
      <c r="C613" s="367" t="str">
        <f>'[1]VI. PRESUPUESTO Y RRHH'!AA34</f>
        <v>OTROS GASTOS CORRIENTES</v>
      </c>
      <c r="D613" s="367">
        <f>'[1]VI. PRESUPUESTO Y RRHH'!AK34</f>
        <v>0</v>
      </c>
      <c r="E613" s="367">
        <f>'[1]VI. PRESUPUESTO Y RRHH'!AL34</f>
        <v>0</v>
      </c>
      <c r="F613" s="367">
        <f>'[1]VI. PRESUPUESTO Y RRHH'!AM34</f>
        <v>0</v>
      </c>
      <c r="G613" s="367">
        <f>'[1]VI. PRESUPUESTO Y RRHH'!AN34</f>
        <v>0</v>
      </c>
      <c r="H613" s="367">
        <f>'[1]VI. PRESUPUESTO Y RRHH'!AO34</f>
        <v>0</v>
      </c>
      <c r="I613" s="367">
        <f>'[1]VI. PRESUPUESTO Y RRHH'!AP34</f>
        <v>0</v>
      </c>
      <c r="J613" s="367">
        <f>'[1]VI. PRESUPUESTO Y RRHH'!AQ34</f>
        <v>0</v>
      </c>
      <c r="K613" s="367">
        <f>'[1]VI. PRESUPUESTO Y RRHH'!AR34</f>
        <v>0</v>
      </c>
      <c r="L613" s="367">
        <f>'[1]VI. PRESUPUESTO Y RRHH'!AS34</f>
        <v>0</v>
      </c>
      <c r="M613" s="367">
        <f>'[1]VI. PRESUPUESTO Y RRHH'!AT34</f>
        <v>0</v>
      </c>
    </row>
    <row r="614" spans="1:13" s="382" customFormat="1" ht="15.75" customHeight="1" x14ac:dyDescent="0.25">
      <c r="A614" s="367">
        <f>'[1]VI. PRESUPUESTO Y RRHH'!Y35</f>
        <v>27</v>
      </c>
      <c r="B614" s="367">
        <f>'[1]VI. PRESUPUESTO Y RRHH'!Z35</f>
        <v>0</v>
      </c>
      <c r="C614" s="367" t="str">
        <f>'[1]VI. PRESUPUESTO Y RRHH'!AA35</f>
        <v>APORTE FISCAL LIBRE</v>
      </c>
      <c r="D614" s="367">
        <f>'[1]VI. PRESUPUESTO Y RRHH'!AK35</f>
        <v>0</v>
      </c>
      <c r="E614" s="367">
        <f>'[1]VI. PRESUPUESTO Y RRHH'!AL35</f>
        <v>0</v>
      </c>
      <c r="F614" s="367">
        <f>'[1]VI. PRESUPUESTO Y RRHH'!AM35</f>
        <v>0</v>
      </c>
      <c r="G614" s="367">
        <f>'[1]VI. PRESUPUESTO Y RRHH'!AN35</f>
        <v>0</v>
      </c>
      <c r="H614" s="367">
        <f>'[1]VI. PRESUPUESTO Y RRHH'!AO35</f>
        <v>0</v>
      </c>
      <c r="I614" s="367">
        <f>'[1]VI. PRESUPUESTO Y RRHH'!AP35</f>
        <v>0</v>
      </c>
      <c r="J614" s="367">
        <f>'[1]VI. PRESUPUESTO Y RRHH'!AQ35</f>
        <v>0</v>
      </c>
      <c r="K614" s="367">
        <f>'[1]VI. PRESUPUESTO Y RRHH'!AR35</f>
        <v>0</v>
      </c>
      <c r="L614" s="367">
        <f>'[1]VI. PRESUPUESTO Y RRHH'!AS35</f>
        <v>0</v>
      </c>
      <c r="M614" s="367">
        <f>'[1]VI. PRESUPUESTO Y RRHH'!AT35</f>
        <v>0</v>
      </c>
    </row>
    <row r="615" spans="1:13" s="382" customFormat="1" ht="15.75" customHeight="1" x14ac:dyDescent="0.25">
      <c r="A615" s="367">
        <f>'[1]VI. PRESUPUESTO Y RRHH'!Y36</f>
        <v>28</v>
      </c>
      <c r="B615" s="367">
        <f>'[1]VI. PRESUPUESTO Y RRHH'!Z36</f>
        <v>0</v>
      </c>
      <c r="C615" s="367" t="str">
        <f>'[1]VI. PRESUPUESTO Y RRHH'!AA36</f>
        <v>APORTE FISCAL PARA SERVICIO DE LA DEUDA</v>
      </c>
      <c r="D615" s="367">
        <f>'[1]VI. PRESUPUESTO Y RRHH'!AK36</f>
        <v>0</v>
      </c>
      <c r="E615" s="367">
        <f>'[1]VI. PRESUPUESTO Y RRHH'!AL36</f>
        <v>0</v>
      </c>
      <c r="F615" s="367">
        <f>'[1]VI. PRESUPUESTO Y RRHH'!AM36</f>
        <v>0</v>
      </c>
      <c r="G615" s="367">
        <f>'[1]VI. PRESUPUESTO Y RRHH'!AN36</f>
        <v>0</v>
      </c>
      <c r="H615" s="367">
        <f>'[1]VI. PRESUPUESTO Y RRHH'!AO36</f>
        <v>0</v>
      </c>
      <c r="I615" s="367">
        <f>'[1]VI. PRESUPUESTO Y RRHH'!AP36</f>
        <v>0</v>
      </c>
      <c r="J615" s="367">
        <f>'[1]VI. PRESUPUESTO Y RRHH'!AQ36</f>
        <v>0</v>
      </c>
      <c r="K615" s="367">
        <f>'[1]VI. PRESUPUESTO Y RRHH'!AR36</f>
        <v>0</v>
      </c>
      <c r="L615" s="367">
        <f>'[1]VI. PRESUPUESTO Y RRHH'!AS36</f>
        <v>0</v>
      </c>
      <c r="M615" s="367">
        <f>'[1]VI. PRESUPUESTO Y RRHH'!AT36</f>
        <v>0</v>
      </c>
    </row>
    <row r="616" spans="1:13" s="382" customFormat="1" ht="15.75" customHeight="1" x14ac:dyDescent="0.25">
      <c r="A616" s="367">
        <f>'[1]VI. PRESUPUESTO Y RRHH'!Y37</f>
        <v>29</v>
      </c>
      <c r="B616" s="367">
        <f>'[1]VI. PRESUPUESTO Y RRHH'!Z37</f>
        <v>0</v>
      </c>
      <c r="C616" s="367" t="str">
        <f>'[1]VI. PRESUPUESTO Y RRHH'!AA37</f>
        <v>ADQUISICION DE ACTIVOS NO FINANCIEROS</v>
      </c>
      <c r="D616" s="367">
        <f>'[1]VI. PRESUPUESTO Y RRHH'!AK37</f>
        <v>0</v>
      </c>
      <c r="E616" s="367">
        <f>'[1]VI. PRESUPUESTO Y RRHH'!AL37</f>
        <v>0</v>
      </c>
      <c r="F616" s="367">
        <f>'[1]VI. PRESUPUESTO Y RRHH'!AM37</f>
        <v>0</v>
      </c>
      <c r="G616" s="367">
        <f>'[1]VI. PRESUPUESTO Y RRHH'!AN37</f>
        <v>0</v>
      </c>
      <c r="H616" s="367">
        <f>'[1]VI. PRESUPUESTO Y RRHH'!AO37</f>
        <v>0</v>
      </c>
      <c r="I616" s="367">
        <f>'[1]VI. PRESUPUESTO Y RRHH'!AP37</f>
        <v>0</v>
      </c>
      <c r="J616" s="367">
        <f>'[1]VI. PRESUPUESTO Y RRHH'!AQ37</f>
        <v>0</v>
      </c>
      <c r="K616" s="367">
        <f>'[1]VI. PRESUPUESTO Y RRHH'!AR37</f>
        <v>0</v>
      </c>
      <c r="L616" s="367">
        <f>'[1]VI. PRESUPUESTO Y RRHH'!AS37</f>
        <v>0</v>
      </c>
      <c r="M616" s="367">
        <f>'[1]VI. PRESUPUESTO Y RRHH'!AT37</f>
        <v>0</v>
      </c>
    </row>
    <row r="617" spans="1:13" s="382" customFormat="1" ht="15.75" customHeight="1" x14ac:dyDescent="0.25">
      <c r="A617" s="367">
        <f>'[1]VI. PRESUPUESTO Y RRHH'!Y38</f>
        <v>30</v>
      </c>
      <c r="B617" s="367">
        <f>'[1]VI. PRESUPUESTO Y RRHH'!Z38</f>
        <v>0</v>
      </c>
      <c r="C617" s="367" t="str">
        <f>'[1]VI. PRESUPUESTO Y RRHH'!AA38</f>
        <v xml:space="preserve">ADQUISICIÓN DE ACTIVO FINANCIERO </v>
      </c>
      <c r="D617" s="367">
        <f>'[1]VI. PRESUPUESTO Y RRHH'!AK38</f>
        <v>0</v>
      </c>
      <c r="E617" s="367">
        <f>'[1]VI. PRESUPUESTO Y RRHH'!AL38</f>
        <v>0</v>
      </c>
      <c r="F617" s="367">
        <f>'[1]VI. PRESUPUESTO Y RRHH'!AM38</f>
        <v>0</v>
      </c>
      <c r="G617" s="367">
        <f>'[1]VI. PRESUPUESTO Y RRHH'!AN38</f>
        <v>0</v>
      </c>
      <c r="H617" s="367">
        <f>'[1]VI. PRESUPUESTO Y RRHH'!AO38</f>
        <v>0</v>
      </c>
      <c r="I617" s="367">
        <f>'[1]VI. PRESUPUESTO Y RRHH'!AP38</f>
        <v>0</v>
      </c>
      <c r="J617" s="367">
        <f>'[1]VI. PRESUPUESTO Y RRHH'!AQ38</f>
        <v>0</v>
      </c>
      <c r="K617" s="367">
        <f>'[1]VI. PRESUPUESTO Y RRHH'!AR38</f>
        <v>0</v>
      </c>
      <c r="L617" s="367">
        <f>'[1]VI. PRESUPUESTO Y RRHH'!AS38</f>
        <v>0</v>
      </c>
      <c r="M617" s="367">
        <f>'[1]VI. PRESUPUESTO Y RRHH'!AT38</f>
        <v>0</v>
      </c>
    </row>
    <row r="618" spans="1:13" s="382" customFormat="1" ht="15.75" customHeight="1" x14ac:dyDescent="0.25">
      <c r="A618" s="367">
        <f>'[1]VI. PRESUPUESTO Y RRHH'!Y39</f>
        <v>31</v>
      </c>
      <c r="B618" s="367">
        <f>'[1]VI. PRESUPUESTO Y RRHH'!Z39</f>
        <v>0</v>
      </c>
      <c r="C618" s="367" t="str">
        <f>'[1]VI. PRESUPUESTO Y RRHH'!AA39</f>
        <v>INICIATIVAS DE INVERSION</v>
      </c>
      <c r="D618" s="367">
        <f>'[1]VI. PRESUPUESTO Y RRHH'!AK39</f>
        <v>0</v>
      </c>
      <c r="E618" s="367">
        <f>'[1]VI. PRESUPUESTO Y RRHH'!AL39</f>
        <v>0</v>
      </c>
      <c r="F618" s="367">
        <f>'[1]VI. PRESUPUESTO Y RRHH'!AM39</f>
        <v>0</v>
      </c>
      <c r="G618" s="367">
        <f>'[1]VI. PRESUPUESTO Y RRHH'!AN39</f>
        <v>0</v>
      </c>
      <c r="H618" s="367">
        <f>'[1]VI. PRESUPUESTO Y RRHH'!AO39</f>
        <v>0</v>
      </c>
      <c r="I618" s="367">
        <f>'[1]VI. PRESUPUESTO Y RRHH'!AP39</f>
        <v>0</v>
      </c>
      <c r="J618" s="367">
        <f>'[1]VI. PRESUPUESTO Y RRHH'!AQ39</f>
        <v>0</v>
      </c>
      <c r="K618" s="367">
        <f>'[1]VI. PRESUPUESTO Y RRHH'!AR39</f>
        <v>0</v>
      </c>
      <c r="L618" s="367">
        <f>'[1]VI. PRESUPUESTO Y RRHH'!AS39</f>
        <v>0</v>
      </c>
      <c r="M618" s="367">
        <f>'[1]VI. PRESUPUESTO Y RRHH'!AT39</f>
        <v>0</v>
      </c>
    </row>
    <row r="619" spans="1:13" s="382" customFormat="1" ht="15.75" customHeight="1" x14ac:dyDescent="0.25">
      <c r="A619" s="367">
        <f>'[1]VI. PRESUPUESTO Y RRHH'!Y40</f>
        <v>32</v>
      </c>
      <c r="B619" s="367">
        <f>'[1]VI. PRESUPUESTO Y RRHH'!Z40</f>
        <v>0</v>
      </c>
      <c r="C619" s="367" t="str">
        <f>'[1]VI. PRESUPUESTO Y RRHH'!AA40</f>
        <v>PRESTAMOS</v>
      </c>
      <c r="D619" s="367">
        <f>'[1]VI. PRESUPUESTO Y RRHH'!AK40</f>
        <v>0</v>
      </c>
      <c r="E619" s="367">
        <f>'[1]VI. PRESUPUESTO Y RRHH'!AL40</f>
        <v>0</v>
      </c>
      <c r="F619" s="367">
        <f>'[1]VI. PRESUPUESTO Y RRHH'!AM40</f>
        <v>0</v>
      </c>
      <c r="G619" s="367">
        <f>'[1]VI. PRESUPUESTO Y RRHH'!AN40</f>
        <v>0</v>
      </c>
      <c r="H619" s="367">
        <f>'[1]VI. PRESUPUESTO Y RRHH'!AO40</f>
        <v>0</v>
      </c>
      <c r="I619" s="367">
        <f>'[1]VI. PRESUPUESTO Y RRHH'!AP40</f>
        <v>0</v>
      </c>
      <c r="J619" s="367">
        <f>'[1]VI. PRESUPUESTO Y RRHH'!AQ40</f>
        <v>0</v>
      </c>
      <c r="K619" s="367">
        <f>'[1]VI. PRESUPUESTO Y RRHH'!AR40</f>
        <v>0</v>
      </c>
      <c r="L619" s="367">
        <f>'[1]VI. PRESUPUESTO Y RRHH'!AS40</f>
        <v>0</v>
      </c>
      <c r="M619" s="367">
        <f>'[1]VI. PRESUPUESTO Y RRHH'!AT40</f>
        <v>0</v>
      </c>
    </row>
    <row r="620" spans="1:13" s="382" customFormat="1" ht="15.75" customHeight="1" x14ac:dyDescent="0.25">
      <c r="A620" s="367">
        <f>'[1]VI. PRESUPUESTO Y RRHH'!Y41</f>
        <v>33</v>
      </c>
      <c r="B620" s="367">
        <f>'[1]VI. PRESUPUESTO Y RRHH'!Z41</f>
        <v>0</v>
      </c>
      <c r="C620" s="367" t="str">
        <f>'[1]VI. PRESUPUESTO Y RRHH'!AA41</f>
        <v>TRANSFERENCIAS DE CAPITAL</v>
      </c>
      <c r="D620" s="367">
        <f>'[1]VI. PRESUPUESTO Y RRHH'!AK41</f>
        <v>0</v>
      </c>
      <c r="E620" s="367">
        <f>'[1]VI. PRESUPUESTO Y RRHH'!AL41</f>
        <v>0</v>
      </c>
      <c r="F620" s="367">
        <f>'[1]VI. PRESUPUESTO Y RRHH'!AM41</f>
        <v>0</v>
      </c>
      <c r="G620" s="367">
        <f>'[1]VI. PRESUPUESTO Y RRHH'!AN41</f>
        <v>0</v>
      </c>
      <c r="H620" s="367">
        <f>'[1]VI. PRESUPUESTO Y RRHH'!AO41</f>
        <v>0</v>
      </c>
      <c r="I620" s="367">
        <f>'[1]VI. PRESUPUESTO Y RRHH'!AP41</f>
        <v>0</v>
      </c>
      <c r="J620" s="367">
        <f>'[1]VI. PRESUPUESTO Y RRHH'!AQ41</f>
        <v>0</v>
      </c>
      <c r="K620" s="367">
        <f>'[1]VI. PRESUPUESTO Y RRHH'!AR41</f>
        <v>0</v>
      </c>
      <c r="L620" s="367">
        <f>'[1]VI. PRESUPUESTO Y RRHH'!AS41</f>
        <v>0</v>
      </c>
      <c r="M620" s="367">
        <f>'[1]VI. PRESUPUESTO Y RRHH'!AT41</f>
        <v>0</v>
      </c>
    </row>
    <row r="621" spans="1:13" s="382" customFormat="1" ht="15.75" customHeight="1" x14ac:dyDescent="0.25">
      <c r="A621" s="367">
        <f>'[1]VI. PRESUPUESTO Y RRHH'!Y42</f>
        <v>0</v>
      </c>
      <c r="B621" s="367" t="str">
        <f>'[1]VI. PRESUPUESTO Y RRHH'!Z42</f>
        <v>01</v>
      </c>
      <c r="C621" s="367" t="str">
        <f>'[1]VI. PRESUPUESTO Y RRHH'!AA42</f>
        <v xml:space="preserve"> Al Sector Privado</v>
      </c>
      <c r="D621" s="367">
        <f>'[1]VI. PRESUPUESTO Y RRHH'!AK42</f>
        <v>0</v>
      </c>
      <c r="E621" s="367">
        <f>'[1]VI. PRESUPUESTO Y RRHH'!AL42</f>
        <v>0</v>
      </c>
      <c r="F621" s="367">
        <f>'[1]VI. PRESUPUESTO Y RRHH'!AM42</f>
        <v>0</v>
      </c>
      <c r="G621" s="367">
        <f>'[1]VI. PRESUPUESTO Y RRHH'!AN42</f>
        <v>0</v>
      </c>
      <c r="H621" s="367">
        <f>'[1]VI. PRESUPUESTO Y RRHH'!AO42</f>
        <v>0</v>
      </c>
      <c r="I621" s="367">
        <f>'[1]VI. PRESUPUESTO Y RRHH'!AP42</f>
        <v>0</v>
      </c>
      <c r="J621" s="367">
        <f>'[1]VI. PRESUPUESTO Y RRHH'!AQ42</f>
        <v>0</v>
      </c>
      <c r="K621" s="367">
        <f>'[1]VI. PRESUPUESTO Y RRHH'!AR42</f>
        <v>0</v>
      </c>
      <c r="L621" s="367">
        <f>'[1]VI. PRESUPUESTO Y RRHH'!AS42</f>
        <v>0</v>
      </c>
      <c r="M621" s="367">
        <f>'[1]VI. PRESUPUESTO Y RRHH'!AT42</f>
        <v>0</v>
      </c>
    </row>
    <row r="622" spans="1:13" s="382" customFormat="1" ht="15.75" customHeight="1" x14ac:dyDescent="0.25">
      <c r="A622" s="367">
        <f>'[1]VI. PRESUPUESTO Y RRHH'!Y43</f>
        <v>0</v>
      </c>
      <c r="B622" s="367" t="str">
        <f>'[1]VI. PRESUPUESTO Y RRHH'!Z43</f>
        <v>01</v>
      </c>
      <c r="C622" s="367">
        <f>'[1]VI. PRESUPUESTO Y RRHH'!AA43</f>
        <v>0</v>
      </c>
      <c r="D622" s="367">
        <f>'[1]VI. PRESUPUESTO Y RRHH'!AK43</f>
        <v>0</v>
      </c>
      <c r="E622" s="367">
        <f>'[1]VI. PRESUPUESTO Y RRHH'!AL43</f>
        <v>0</v>
      </c>
      <c r="F622" s="367">
        <f>'[1]VI. PRESUPUESTO Y RRHH'!AM43</f>
        <v>0</v>
      </c>
      <c r="G622" s="367">
        <f>'[1]VI. PRESUPUESTO Y RRHH'!AN43</f>
        <v>0</v>
      </c>
      <c r="H622" s="367">
        <f>'[1]VI. PRESUPUESTO Y RRHH'!AO43</f>
        <v>0</v>
      </c>
      <c r="I622" s="367">
        <f>'[1]VI. PRESUPUESTO Y RRHH'!AP43</f>
        <v>0</v>
      </c>
      <c r="J622" s="367">
        <f>'[1]VI. PRESUPUESTO Y RRHH'!AQ43</f>
        <v>0</v>
      </c>
      <c r="K622" s="367">
        <f>'[1]VI. PRESUPUESTO Y RRHH'!AR43</f>
        <v>0</v>
      </c>
      <c r="L622" s="367">
        <f>'[1]VI. PRESUPUESTO Y RRHH'!AS43</f>
        <v>0</v>
      </c>
      <c r="M622" s="367">
        <f>'[1]VI. PRESUPUESTO Y RRHH'!AT43</f>
        <v>0</v>
      </c>
    </row>
    <row r="623" spans="1:13" s="382" customFormat="1" ht="15.75" customHeight="1" x14ac:dyDescent="0.25">
      <c r="A623" s="367">
        <f>'[1]VI. PRESUPUESTO Y RRHH'!Y44</f>
        <v>0</v>
      </c>
      <c r="B623" s="367" t="str">
        <f>'[1]VI. PRESUPUESTO Y RRHH'!Z44</f>
        <v>01</v>
      </c>
      <c r="C623" s="367">
        <f>'[1]VI. PRESUPUESTO Y RRHH'!AA44</f>
        <v>0</v>
      </c>
      <c r="D623" s="367">
        <f>'[1]VI. PRESUPUESTO Y RRHH'!AK44</f>
        <v>0</v>
      </c>
      <c r="E623" s="367">
        <f>'[1]VI. PRESUPUESTO Y RRHH'!AL44</f>
        <v>0</v>
      </c>
      <c r="F623" s="367">
        <f>'[1]VI. PRESUPUESTO Y RRHH'!AM44</f>
        <v>0</v>
      </c>
      <c r="G623" s="367">
        <f>'[1]VI. PRESUPUESTO Y RRHH'!AN44</f>
        <v>0</v>
      </c>
      <c r="H623" s="367">
        <f>'[1]VI. PRESUPUESTO Y RRHH'!AO44</f>
        <v>0</v>
      </c>
      <c r="I623" s="367">
        <f>'[1]VI. PRESUPUESTO Y RRHH'!AP44</f>
        <v>0</v>
      </c>
      <c r="J623" s="367">
        <f>'[1]VI. PRESUPUESTO Y RRHH'!AQ44</f>
        <v>0</v>
      </c>
      <c r="K623" s="367">
        <f>'[1]VI. PRESUPUESTO Y RRHH'!AR44</f>
        <v>0</v>
      </c>
      <c r="L623" s="367">
        <f>'[1]VI. PRESUPUESTO Y RRHH'!AS44</f>
        <v>0</v>
      </c>
      <c r="M623" s="367">
        <f>'[1]VI. PRESUPUESTO Y RRHH'!AT44</f>
        <v>0</v>
      </c>
    </row>
    <row r="624" spans="1:13" s="382" customFormat="1" ht="15.75" customHeight="1" x14ac:dyDescent="0.25">
      <c r="A624" s="367">
        <f>'[1]VI. PRESUPUESTO Y RRHH'!Y45</f>
        <v>0</v>
      </c>
      <c r="B624" s="367" t="str">
        <f>'[1]VI. PRESUPUESTO Y RRHH'!Z45</f>
        <v>01</v>
      </c>
      <c r="C624" s="367">
        <f>'[1]VI. PRESUPUESTO Y RRHH'!AA45</f>
        <v>0</v>
      </c>
      <c r="D624" s="367">
        <f>'[1]VI. PRESUPUESTO Y RRHH'!AK45</f>
        <v>0</v>
      </c>
      <c r="E624" s="367">
        <f>'[1]VI. PRESUPUESTO Y RRHH'!AL45</f>
        <v>0</v>
      </c>
      <c r="F624" s="367">
        <f>'[1]VI. PRESUPUESTO Y RRHH'!AM45</f>
        <v>0</v>
      </c>
      <c r="G624" s="367">
        <f>'[1]VI. PRESUPUESTO Y RRHH'!AN45</f>
        <v>0</v>
      </c>
      <c r="H624" s="367">
        <f>'[1]VI. PRESUPUESTO Y RRHH'!AO45</f>
        <v>0</v>
      </c>
      <c r="I624" s="367">
        <f>'[1]VI. PRESUPUESTO Y RRHH'!AP45</f>
        <v>0</v>
      </c>
      <c r="J624" s="367">
        <f>'[1]VI. PRESUPUESTO Y RRHH'!AQ45</f>
        <v>0</v>
      </c>
      <c r="K624" s="367">
        <f>'[1]VI. PRESUPUESTO Y RRHH'!AR45</f>
        <v>0</v>
      </c>
      <c r="L624" s="367">
        <f>'[1]VI. PRESUPUESTO Y RRHH'!AS45</f>
        <v>0</v>
      </c>
      <c r="M624" s="367">
        <f>'[1]VI. PRESUPUESTO Y RRHH'!AT45</f>
        <v>0</v>
      </c>
    </row>
    <row r="625" spans="1:13" s="382" customFormat="1" ht="15.75" customHeight="1" x14ac:dyDescent="0.25">
      <c r="A625" s="367">
        <f>'[1]VI. PRESUPUESTO Y RRHH'!Y46</f>
        <v>0</v>
      </c>
      <c r="B625" s="367" t="str">
        <f>'[1]VI. PRESUPUESTO Y RRHH'!Z46</f>
        <v>01</v>
      </c>
      <c r="C625" s="367">
        <f>'[1]VI. PRESUPUESTO Y RRHH'!AA46</f>
        <v>0</v>
      </c>
      <c r="D625" s="367">
        <f>'[1]VI. PRESUPUESTO Y RRHH'!AK46</f>
        <v>0</v>
      </c>
      <c r="E625" s="367">
        <f>'[1]VI. PRESUPUESTO Y RRHH'!AL46</f>
        <v>0</v>
      </c>
      <c r="F625" s="367">
        <f>'[1]VI. PRESUPUESTO Y RRHH'!AM46</f>
        <v>0</v>
      </c>
      <c r="G625" s="367">
        <f>'[1]VI. PRESUPUESTO Y RRHH'!AN46</f>
        <v>0</v>
      </c>
      <c r="H625" s="367">
        <f>'[1]VI. PRESUPUESTO Y RRHH'!AO46</f>
        <v>0</v>
      </c>
      <c r="I625" s="367">
        <f>'[1]VI. PRESUPUESTO Y RRHH'!AP46</f>
        <v>0</v>
      </c>
      <c r="J625" s="367">
        <f>'[1]VI. PRESUPUESTO Y RRHH'!AQ46</f>
        <v>0</v>
      </c>
      <c r="K625" s="367">
        <f>'[1]VI. PRESUPUESTO Y RRHH'!AR46</f>
        <v>0</v>
      </c>
      <c r="L625" s="367">
        <f>'[1]VI. PRESUPUESTO Y RRHH'!AS46</f>
        <v>0</v>
      </c>
      <c r="M625" s="367">
        <f>'[1]VI. PRESUPUESTO Y RRHH'!AT46</f>
        <v>0</v>
      </c>
    </row>
    <row r="626" spans="1:13" s="382" customFormat="1" ht="15.75" customHeight="1" x14ac:dyDescent="0.25">
      <c r="A626" s="367">
        <f>'[1]VI. PRESUPUESTO Y RRHH'!Y47</f>
        <v>0</v>
      </c>
      <c r="B626" s="367" t="str">
        <f>'[1]VI. PRESUPUESTO Y RRHH'!Z47</f>
        <v>02</v>
      </c>
      <c r="C626" s="367" t="str">
        <f>'[1]VI. PRESUPUESTO Y RRHH'!AA47</f>
        <v>Al Gobierno Central</v>
      </c>
      <c r="D626" s="367">
        <f>'[1]VI. PRESUPUESTO Y RRHH'!AK47</f>
        <v>0</v>
      </c>
      <c r="E626" s="367">
        <f>'[1]VI. PRESUPUESTO Y RRHH'!AL47</f>
        <v>0</v>
      </c>
      <c r="F626" s="367">
        <f>'[1]VI. PRESUPUESTO Y RRHH'!AM47</f>
        <v>0</v>
      </c>
      <c r="G626" s="367">
        <f>'[1]VI. PRESUPUESTO Y RRHH'!AN47</f>
        <v>0</v>
      </c>
      <c r="H626" s="367">
        <f>'[1]VI. PRESUPUESTO Y RRHH'!AO47</f>
        <v>0</v>
      </c>
      <c r="I626" s="367">
        <f>'[1]VI. PRESUPUESTO Y RRHH'!AP47</f>
        <v>0</v>
      </c>
      <c r="J626" s="367">
        <f>'[1]VI. PRESUPUESTO Y RRHH'!AQ47</f>
        <v>0</v>
      </c>
      <c r="K626" s="367">
        <f>'[1]VI. PRESUPUESTO Y RRHH'!AR47</f>
        <v>0</v>
      </c>
      <c r="L626" s="367">
        <f>'[1]VI. PRESUPUESTO Y RRHH'!AS47</f>
        <v>0</v>
      </c>
      <c r="M626" s="367">
        <f>'[1]VI. PRESUPUESTO Y RRHH'!AT47</f>
        <v>0</v>
      </c>
    </row>
    <row r="627" spans="1:13" s="382" customFormat="1" ht="15.75" customHeight="1" x14ac:dyDescent="0.25">
      <c r="A627" s="367">
        <f>'[1]VI. PRESUPUESTO Y RRHH'!Y48</f>
        <v>0</v>
      </c>
      <c r="B627" s="367" t="str">
        <f>'[1]VI. PRESUPUESTO Y RRHH'!Z48</f>
        <v>03</v>
      </c>
      <c r="C627" s="367" t="str">
        <f>'[1]VI. PRESUPUESTO Y RRHH'!AA48</f>
        <v>A Otras Entidades Públicas</v>
      </c>
      <c r="D627" s="367">
        <f>'[1]VI. PRESUPUESTO Y RRHH'!AK48</f>
        <v>0</v>
      </c>
      <c r="E627" s="367">
        <f>'[1]VI. PRESUPUESTO Y RRHH'!AL48</f>
        <v>0</v>
      </c>
      <c r="F627" s="367">
        <f>'[1]VI. PRESUPUESTO Y RRHH'!AM48</f>
        <v>0</v>
      </c>
      <c r="G627" s="367">
        <f>'[1]VI. PRESUPUESTO Y RRHH'!AN48</f>
        <v>0</v>
      </c>
      <c r="H627" s="367">
        <f>'[1]VI. PRESUPUESTO Y RRHH'!AO48</f>
        <v>0</v>
      </c>
      <c r="I627" s="367">
        <f>'[1]VI. PRESUPUESTO Y RRHH'!AP48</f>
        <v>0</v>
      </c>
      <c r="J627" s="367">
        <f>'[1]VI. PRESUPUESTO Y RRHH'!AQ48</f>
        <v>0</v>
      </c>
      <c r="K627" s="367">
        <f>'[1]VI. PRESUPUESTO Y RRHH'!AR48</f>
        <v>0</v>
      </c>
      <c r="L627" s="367">
        <f>'[1]VI. PRESUPUESTO Y RRHH'!AS48</f>
        <v>0</v>
      </c>
      <c r="M627" s="367">
        <f>'[1]VI. PRESUPUESTO Y RRHH'!AT48</f>
        <v>0</v>
      </c>
    </row>
    <row r="628" spans="1:13" s="382" customFormat="1" ht="15.75" customHeight="1" x14ac:dyDescent="0.25">
      <c r="A628" s="367">
        <f>'[1]VI. PRESUPUESTO Y RRHH'!Y49</f>
        <v>0</v>
      </c>
      <c r="B628" s="367" t="str">
        <f>'[1]VI. PRESUPUESTO Y RRHH'!Z49</f>
        <v xml:space="preserve">04 </v>
      </c>
      <c r="C628" s="367" t="str">
        <f>'[1]VI. PRESUPUESTO Y RRHH'!AA49</f>
        <v>A Empresas Públicas no financieras</v>
      </c>
      <c r="D628" s="367">
        <f>'[1]VI. PRESUPUESTO Y RRHH'!AK49</f>
        <v>0</v>
      </c>
      <c r="E628" s="367">
        <f>'[1]VI. PRESUPUESTO Y RRHH'!AL49</f>
        <v>0</v>
      </c>
      <c r="F628" s="367">
        <f>'[1]VI. PRESUPUESTO Y RRHH'!AM49</f>
        <v>0</v>
      </c>
      <c r="G628" s="367">
        <f>'[1]VI. PRESUPUESTO Y RRHH'!AN49</f>
        <v>0</v>
      </c>
      <c r="H628" s="367">
        <f>'[1]VI. PRESUPUESTO Y RRHH'!AO49</f>
        <v>0</v>
      </c>
      <c r="I628" s="367">
        <f>'[1]VI. PRESUPUESTO Y RRHH'!AP49</f>
        <v>0</v>
      </c>
      <c r="J628" s="367">
        <f>'[1]VI. PRESUPUESTO Y RRHH'!AQ49</f>
        <v>0</v>
      </c>
      <c r="K628" s="367">
        <f>'[1]VI. PRESUPUESTO Y RRHH'!AR49</f>
        <v>0</v>
      </c>
      <c r="L628" s="367">
        <f>'[1]VI. PRESUPUESTO Y RRHH'!AS49</f>
        <v>0</v>
      </c>
      <c r="M628" s="367">
        <f>'[1]VI. PRESUPUESTO Y RRHH'!AT49</f>
        <v>0</v>
      </c>
    </row>
    <row r="629" spans="1:13" s="382" customFormat="1" ht="15.75" customHeight="1" x14ac:dyDescent="0.25">
      <c r="A629" s="367">
        <f>'[1]VI. PRESUPUESTO Y RRHH'!Y50</f>
        <v>0</v>
      </c>
      <c r="B629" s="367" t="str">
        <f>'[1]VI. PRESUPUESTO Y RRHH'!Z50</f>
        <v>05</v>
      </c>
      <c r="C629" s="367" t="str">
        <f>'[1]VI. PRESUPUESTO Y RRHH'!AA50</f>
        <v>A Empresas Públicas  financieras</v>
      </c>
      <c r="D629" s="367">
        <f>'[1]VI. PRESUPUESTO Y RRHH'!AK50</f>
        <v>0</v>
      </c>
      <c r="E629" s="367">
        <f>'[1]VI. PRESUPUESTO Y RRHH'!AL50</f>
        <v>0</v>
      </c>
      <c r="F629" s="367">
        <f>'[1]VI. PRESUPUESTO Y RRHH'!AM50</f>
        <v>0</v>
      </c>
      <c r="G629" s="367">
        <f>'[1]VI. PRESUPUESTO Y RRHH'!AN50</f>
        <v>0</v>
      </c>
      <c r="H629" s="367">
        <f>'[1]VI. PRESUPUESTO Y RRHH'!AO50</f>
        <v>0</v>
      </c>
      <c r="I629" s="367">
        <f>'[1]VI. PRESUPUESTO Y RRHH'!AP50</f>
        <v>0</v>
      </c>
      <c r="J629" s="367">
        <f>'[1]VI. PRESUPUESTO Y RRHH'!AQ50</f>
        <v>0</v>
      </c>
      <c r="K629" s="367">
        <f>'[1]VI. PRESUPUESTO Y RRHH'!AR50</f>
        <v>0</v>
      </c>
      <c r="L629" s="367">
        <f>'[1]VI. PRESUPUESTO Y RRHH'!AS50</f>
        <v>0</v>
      </c>
      <c r="M629" s="367">
        <f>'[1]VI. PRESUPUESTO Y RRHH'!AT50</f>
        <v>0</v>
      </c>
    </row>
    <row r="630" spans="1:13" s="382" customFormat="1" ht="15.75" customHeight="1" x14ac:dyDescent="0.25">
      <c r="A630" s="367">
        <f>'[1]VI. PRESUPUESTO Y RRHH'!Y51</f>
        <v>0</v>
      </c>
      <c r="B630" s="367" t="str">
        <f>'[1]VI. PRESUPUESTO Y RRHH'!Z51</f>
        <v>06</v>
      </c>
      <c r="C630" s="367" t="str">
        <f>'[1]VI. PRESUPUESTO Y RRHH'!AA51</f>
        <v>A gobiernos extranjeros</v>
      </c>
      <c r="D630" s="367">
        <f>'[1]VI. PRESUPUESTO Y RRHH'!AK51</f>
        <v>0</v>
      </c>
      <c r="E630" s="367">
        <f>'[1]VI. PRESUPUESTO Y RRHH'!AL51</f>
        <v>0</v>
      </c>
      <c r="F630" s="367">
        <f>'[1]VI. PRESUPUESTO Y RRHH'!AM51</f>
        <v>0</v>
      </c>
      <c r="G630" s="367">
        <f>'[1]VI. PRESUPUESTO Y RRHH'!AN51</f>
        <v>0</v>
      </c>
      <c r="H630" s="367">
        <f>'[1]VI. PRESUPUESTO Y RRHH'!AO51</f>
        <v>0</v>
      </c>
      <c r="I630" s="367">
        <f>'[1]VI. PRESUPUESTO Y RRHH'!AP51</f>
        <v>0</v>
      </c>
      <c r="J630" s="367">
        <f>'[1]VI. PRESUPUESTO Y RRHH'!AQ51</f>
        <v>0</v>
      </c>
      <c r="K630" s="367">
        <f>'[1]VI. PRESUPUESTO Y RRHH'!AR51</f>
        <v>0</v>
      </c>
      <c r="L630" s="367">
        <f>'[1]VI. PRESUPUESTO Y RRHH'!AS51</f>
        <v>0</v>
      </c>
      <c r="M630" s="367">
        <f>'[1]VI. PRESUPUESTO Y RRHH'!AT51</f>
        <v>0</v>
      </c>
    </row>
    <row r="631" spans="1:13" s="382" customFormat="1" ht="15.75" customHeight="1" x14ac:dyDescent="0.25">
      <c r="A631" s="367">
        <f>'[1]VI. PRESUPUESTO Y RRHH'!Y52</f>
        <v>0</v>
      </c>
      <c r="B631" s="367" t="str">
        <f>'[1]VI. PRESUPUESTO Y RRHH'!Z52</f>
        <v>07</v>
      </c>
      <c r="C631" s="367" t="str">
        <f>'[1]VI. PRESUPUESTO Y RRHH'!AA52</f>
        <v>A Org. Internacionales</v>
      </c>
      <c r="D631" s="367">
        <f>'[1]VI. PRESUPUESTO Y RRHH'!AK52</f>
        <v>0</v>
      </c>
      <c r="E631" s="367">
        <f>'[1]VI. PRESUPUESTO Y RRHH'!AL52</f>
        <v>0</v>
      </c>
      <c r="F631" s="367">
        <f>'[1]VI. PRESUPUESTO Y RRHH'!AM52</f>
        <v>0</v>
      </c>
      <c r="G631" s="367">
        <f>'[1]VI. PRESUPUESTO Y RRHH'!AN52</f>
        <v>0</v>
      </c>
      <c r="H631" s="367">
        <f>'[1]VI. PRESUPUESTO Y RRHH'!AO52</f>
        <v>0</v>
      </c>
      <c r="I631" s="367">
        <f>'[1]VI. PRESUPUESTO Y RRHH'!AP52</f>
        <v>0</v>
      </c>
      <c r="J631" s="367">
        <f>'[1]VI. PRESUPUESTO Y RRHH'!AQ52</f>
        <v>0</v>
      </c>
      <c r="K631" s="367">
        <f>'[1]VI. PRESUPUESTO Y RRHH'!AR52</f>
        <v>0</v>
      </c>
      <c r="L631" s="367">
        <f>'[1]VI. PRESUPUESTO Y RRHH'!AS52</f>
        <v>0</v>
      </c>
      <c r="M631" s="367">
        <f>'[1]VI. PRESUPUESTO Y RRHH'!AT52</f>
        <v>0</v>
      </c>
    </row>
    <row r="632" spans="1:13" s="382" customFormat="1" ht="15.75" customHeight="1" x14ac:dyDescent="0.25">
      <c r="A632" s="367">
        <f>'[1]VI. PRESUPUESTO Y RRHH'!Y53</f>
        <v>34</v>
      </c>
      <c r="B632" s="367">
        <f>'[1]VI. PRESUPUESTO Y RRHH'!Z53</f>
        <v>0</v>
      </c>
      <c r="C632" s="367" t="str">
        <f>'[1]VI. PRESUPUESTO Y RRHH'!AA53</f>
        <v>SERVICIO DE LA DEUDA</v>
      </c>
      <c r="D632" s="367">
        <f>'[1]VI. PRESUPUESTO Y RRHH'!AK53</f>
        <v>0</v>
      </c>
      <c r="E632" s="367">
        <f>'[1]VI. PRESUPUESTO Y RRHH'!AL53</f>
        <v>0</v>
      </c>
      <c r="F632" s="367">
        <f>'[1]VI. PRESUPUESTO Y RRHH'!AM53</f>
        <v>0</v>
      </c>
      <c r="G632" s="367">
        <f>'[1]VI. PRESUPUESTO Y RRHH'!AN53</f>
        <v>0</v>
      </c>
      <c r="H632" s="367">
        <f>'[1]VI. PRESUPUESTO Y RRHH'!AO53</f>
        <v>0</v>
      </c>
      <c r="I632" s="367">
        <f>'[1]VI. PRESUPUESTO Y RRHH'!AP53</f>
        <v>0</v>
      </c>
      <c r="J632" s="367">
        <f>'[1]VI. PRESUPUESTO Y RRHH'!AQ53</f>
        <v>0</v>
      </c>
      <c r="K632" s="367">
        <f>'[1]VI. PRESUPUESTO Y RRHH'!AR53</f>
        <v>0</v>
      </c>
      <c r="L632" s="367">
        <f>'[1]VI. PRESUPUESTO Y RRHH'!AS53</f>
        <v>0</v>
      </c>
      <c r="M632" s="367">
        <f>'[1]VI. PRESUPUESTO Y RRHH'!AT53</f>
        <v>0</v>
      </c>
    </row>
    <row r="633" spans="1:13" s="382" customFormat="1" ht="15.75" customHeight="1" x14ac:dyDescent="0.25">
      <c r="A633" s="367">
        <f>'[1]VI. PRESUPUESTO Y RRHH'!Y54</f>
        <v>35</v>
      </c>
      <c r="B633" s="367">
        <f>'[1]VI. PRESUPUESTO Y RRHH'!Z54</f>
        <v>0</v>
      </c>
      <c r="C633" s="367" t="str">
        <f>'[1]VI. PRESUPUESTO Y RRHH'!AA54</f>
        <v>SALDO FINAL DE CAJA</v>
      </c>
      <c r="D633" s="367">
        <f>'[1]VI. PRESUPUESTO Y RRHH'!AK54</f>
        <v>0</v>
      </c>
      <c r="E633" s="367">
        <f>'[1]VI. PRESUPUESTO Y RRHH'!AL54</f>
        <v>0</v>
      </c>
      <c r="F633" s="367">
        <f>'[1]VI. PRESUPUESTO Y RRHH'!AM54</f>
        <v>0</v>
      </c>
      <c r="G633" s="367">
        <f>'[1]VI. PRESUPUESTO Y RRHH'!AN54</f>
        <v>0</v>
      </c>
      <c r="H633" s="367">
        <f>'[1]VI. PRESUPUESTO Y RRHH'!AO54</f>
        <v>0</v>
      </c>
      <c r="I633" s="367">
        <f>'[1]VI. PRESUPUESTO Y RRHH'!AP54</f>
        <v>0</v>
      </c>
      <c r="J633" s="367">
        <f>'[1]VI. PRESUPUESTO Y RRHH'!AQ54</f>
        <v>0</v>
      </c>
      <c r="K633" s="367">
        <f>'[1]VI. PRESUPUESTO Y RRHH'!AR54</f>
        <v>0</v>
      </c>
      <c r="L633" s="367">
        <f>'[1]VI. PRESUPUESTO Y RRHH'!AS54</f>
        <v>0</v>
      </c>
      <c r="M633" s="367">
        <f>'[1]VI. PRESUPUESTO Y RRHH'!AT54</f>
        <v>0</v>
      </c>
    </row>
    <row r="634" spans="1:13" s="382" customFormat="1" ht="15.75" customHeight="1" x14ac:dyDescent="0.25">
      <c r="A634" s="367" t="str">
        <f>'[1]VI. PRESUPUESTO Y RRHH'!Y55</f>
        <v>TOTAL</v>
      </c>
      <c r="B634" s="367">
        <f>'[1]VI. PRESUPUESTO Y RRHH'!Z55</f>
        <v>0</v>
      </c>
      <c r="C634" s="367">
        <f>'[1]VI. PRESUPUESTO Y RRHH'!AA55</f>
        <v>0</v>
      </c>
      <c r="D634" s="367">
        <f>'[1]VI. PRESUPUESTO Y RRHH'!AK55</f>
        <v>0</v>
      </c>
      <c r="E634" s="367">
        <f>'[1]VI. PRESUPUESTO Y RRHH'!AL55</f>
        <v>4500</v>
      </c>
      <c r="F634" s="367">
        <f>'[1]VI. PRESUPUESTO Y RRHH'!AM55</f>
        <v>0</v>
      </c>
      <c r="G634" s="367">
        <f>'[1]VI. PRESUPUESTO Y RRHH'!AN55</f>
        <v>0</v>
      </c>
      <c r="H634" s="367">
        <f>'[1]VI. PRESUPUESTO Y RRHH'!AO55</f>
        <v>0</v>
      </c>
      <c r="I634" s="367">
        <f>'[1]VI. PRESUPUESTO Y RRHH'!AP55</f>
        <v>400</v>
      </c>
      <c r="J634" s="367">
        <f>'[1]VI. PRESUPUESTO Y RRHH'!AQ55</f>
        <v>100</v>
      </c>
      <c r="K634" s="367">
        <f>'[1]VI. PRESUPUESTO Y RRHH'!AR55</f>
        <v>0</v>
      </c>
      <c r="L634" s="367">
        <f>'[1]VI. PRESUPUESTO Y RRHH'!AS55</f>
        <v>0</v>
      </c>
      <c r="M634" s="367">
        <f>'[1]VI. PRESUPUESTO Y RRHH'!AT55</f>
        <v>5000</v>
      </c>
    </row>
    <row r="635" spans="1:13" s="381" customFormat="1" ht="15.75" customHeight="1" x14ac:dyDescent="0.25">
      <c r="A635" s="367" t="str">
        <f>'[1]VI. PRESUPUESTO Y RRHH'!AV15</f>
        <v>Partida</v>
      </c>
      <c r="B635" s="367">
        <f>'[1]VI. PRESUPUESTO Y RRHH'!AW15</f>
        <v>0</v>
      </c>
      <c r="C635" s="367" t="str">
        <f>'[1]VI. PRESUPUESTO Y RRHH'!AX15</f>
        <v>Capitulo</v>
      </c>
      <c r="D635" s="367">
        <f>'[1]VI. PRESUPUESTO Y RRHH'!AY15</f>
        <v>0</v>
      </c>
      <c r="E635" s="367" t="str">
        <f>'[1]VI. PRESUPUESTO Y RRHH'!AZ15</f>
        <v>Programa</v>
      </c>
      <c r="F635" s="367">
        <f>'[1]VI. PRESUPUESTO Y RRHH'!BA15</f>
        <v>0</v>
      </c>
      <c r="G635" s="367"/>
      <c r="H635" s="367"/>
      <c r="I635" s="367"/>
      <c r="J635" s="367"/>
      <c r="K635" s="367"/>
      <c r="L635" s="367"/>
      <c r="M635" s="367"/>
    </row>
    <row r="636" spans="1:13" s="381" customFormat="1" ht="15.75" customHeight="1" x14ac:dyDescent="0.25">
      <c r="A636" s="367" t="str">
        <f>'[1]VI. PRESUPUESTO Y RRHH'!AV16</f>
        <v xml:space="preserve">SUBTITULO </v>
      </c>
      <c r="B636" s="367" t="str">
        <f>'[1]VI. PRESUPUESTO Y RRHH'!AW16</f>
        <v>ITEM</v>
      </c>
      <c r="C636" s="367" t="str">
        <f>'[1]VI. PRESUPUESTO Y RRHH'!AX16</f>
        <v>DENOMINACIONES</v>
      </c>
      <c r="D636" s="367" t="str">
        <f>'[1]VI. PRESUPUESTO Y RRHH'!BH16</f>
        <v>ASIGNACIÓN</v>
      </c>
      <c r="E636" s="367" t="str">
        <f>'[1]VI. PRESUPUESTO Y RRHH'!BI16</f>
        <v>GASTO SOCIAL (M$)</v>
      </c>
      <c r="F636" s="367">
        <f>'[1]VI. PRESUPUESTO Y RRHH'!BJ16</f>
        <v>0</v>
      </c>
      <c r="G636" s="367">
        <f>'[1]VI. PRESUPUESTO Y RRHH'!BK16</f>
        <v>0</v>
      </c>
      <c r="H636" s="367">
        <f>'[1]VI. PRESUPUESTO Y RRHH'!BL16</f>
        <v>0</v>
      </c>
      <c r="I636" s="367" t="str">
        <f>'[1]VI. PRESUPUESTO Y RRHH'!BM16</f>
        <v>GASTOS ADMINISTRATIVOS (M$)</v>
      </c>
      <c r="J636" s="367">
        <f>'[1]VI. PRESUPUESTO Y RRHH'!BN16</f>
        <v>0</v>
      </c>
      <c r="K636" s="367">
        <f>'[1]VI. PRESUPUESTO Y RRHH'!BO16</f>
        <v>0</v>
      </c>
      <c r="L636" s="367">
        <f>'[1]VI. PRESUPUESTO Y RRHH'!BP16</f>
        <v>0</v>
      </c>
      <c r="M636" s="367" t="str">
        <f>'[1]VI. PRESUPUESTO Y RRHH'!BQ16</f>
        <v>TOTAL</v>
      </c>
    </row>
    <row r="637" spans="1:13" s="381" customFormat="1" ht="15.75" customHeight="1" x14ac:dyDescent="0.25">
      <c r="A637" s="367">
        <f>'[1]VI. PRESUPUESTO Y RRHH'!AV17</f>
        <v>0</v>
      </c>
      <c r="B637" s="367">
        <f>'[1]VI. PRESUPUESTO Y RRHH'!AW17</f>
        <v>0</v>
      </c>
      <c r="C637" s="367">
        <f>'[1]VI. PRESUPUESTO Y RRHH'!AX17</f>
        <v>0</v>
      </c>
      <c r="D637" s="367">
        <f>'[1]VI. PRESUPUESTO Y RRHH'!BH17</f>
        <v>0</v>
      </c>
      <c r="E637" s="367" t="str">
        <f>'[1]VI. PRESUPUESTO Y RRHH'!BI17</f>
        <v>MONETARIO</v>
      </c>
      <c r="F637" s="367" t="str">
        <f>'[1]VI. PRESUPUESTO Y RRHH'!BJ17</f>
        <v>BIENES</v>
      </c>
      <c r="G637" s="367" t="str">
        <f>'[1]VI. PRESUPUESTO Y RRHH'!BK17</f>
        <v>PERSONAL / RRHH</v>
      </c>
      <c r="H637" s="367" t="str">
        <f>'[1]VI. PRESUPUESTO Y RRHH'!BL17</f>
        <v>OTROS SERVICIOS</v>
      </c>
      <c r="I637" s="367" t="str">
        <f>'[1]VI. PRESUPUESTO Y RRHH'!BM17</f>
        <v>PERSONAL / RRHH</v>
      </c>
      <c r="J637" s="367" t="str">
        <f>'[1]VI. PRESUPUESTO Y RRHH'!BN17</f>
        <v>BIENES/ EQUIPAMIENTO</v>
      </c>
      <c r="K637" s="367" t="str">
        <f>'[1]VI. PRESUPUESTO Y RRHH'!BO17</f>
        <v>SERVICIOS</v>
      </c>
      <c r="L637" s="367" t="str">
        <f>'[1]VI. PRESUPUESTO Y RRHH'!BP17</f>
        <v>OTROS</v>
      </c>
      <c r="M637" s="367">
        <f>'[1]VI. PRESUPUESTO Y RRHH'!BQ17</f>
        <v>0</v>
      </c>
    </row>
    <row r="638" spans="1:13" s="381" customFormat="1" ht="15.75" customHeight="1" x14ac:dyDescent="0.25">
      <c r="A638" s="367">
        <f>'[1]VI. PRESUPUESTO Y RRHH'!AV18</f>
        <v>21</v>
      </c>
      <c r="B638" s="367">
        <f>'[1]VI. PRESUPUESTO Y RRHH'!AW18</f>
        <v>0</v>
      </c>
      <c r="C638" s="367" t="str">
        <f>'[1]VI. PRESUPUESTO Y RRHH'!AX18</f>
        <v>GASTOS EN PERSONAL</v>
      </c>
      <c r="D638" s="367">
        <f>'[1]VI. PRESUPUESTO Y RRHH'!BH18</f>
        <v>0</v>
      </c>
      <c r="E638" s="367">
        <f>'[1]VI. PRESUPUESTO Y RRHH'!BI18</f>
        <v>0</v>
      </c>
      <c r="F638" s="367">
        <f>'[1]VI. PRESUPUESTO Y RRHH'!BJ18</f>
        <v>0</v>
      </c>
      <c r="G638" s="367">
        <f>'[1]VI. PRESUPUESTO Y RRHH'!BK18</f>
        <v>0</v>
      </c>
      <c r="H638" s="367">
        <f>'[1]VI. PRESUPUESTO Y RRHH'!BL18</f>
        <v>0</v>
      </c>
      <c r="I638" s="367">
        <f>'[1]VI. PRESUPUESTO Y RRHH'!BM18</f>
        <v>0</v>
      </c>
      <c r="J638" s="367">
        <f>'[1]VI. PRESUPUESTO Y RRHH'!BN18</f>
        <v>0</v>
      </c>
      <c r="K638" s="367">
        <f>'[1]VI. PRESUPUESTO Y RRHH'!BO18</f>
        <v>0</v>
      </c>
      <c r="L638" s="367">
        <f>'[1]VI. PRESUPUESTO Y RRHH'!BP18</f>
        <v>0</v>
      </c>
      <c r="M638" s="367">
        <f>'[1]VI. PRESUPUESTO Y RRHH'!BQ18</f>
        <v>0</v>
      </c>
    </row>
    <row r="639" spans="1:13" s="381" customFormat="1" ht="15.75" customHeight="1" x14ac:dyDescent="0.25">
      <c r="A639" s="367">
        <f>'[1]VI. PRESUPUESTO Y RRHH'!AV19</f>
        <v>22</v>
      </c>
      <c r="B639" s="367">
        <f>'[1]VI. PRESUPUESTO Y RRHH'!AW19</f>
        <v>0</v>
      </c>
      <c r="C639" s="367" t="str">
        <f>'[1]VI. PRESUPUESTO Y RRHH'!AX19</f>
        <v>BIENES Y SERVICIOS DE CONSUMO</v>
      </c>
      <c r="D639" s="367">
        <f>'[1]VI. PRESUPUESTO Y RRHH'!BH19</f>
        <v>0</v>
      </c>
      <c r="E639" s="367">
        <f>'[1]VI. PRESUPUESTO Y RRHH'!BI19</f>
        <v>0</v>
      </c>
      <c r="F639" s="367">
        <f>'[1]VI. PRESUPUESTO Y RRHH'!BJ19</f>
        <v>0</v>
      </c>
      <c r="G639" s="367">
        <f>'[1]VI. PRESUPUESTO Y RRHH'!BK19</f>
        <v>0</v>
      </c>
      <c r="H639" s="367">
        <f>'[1]VI. PRESUPUESTO Y RRHH'!BL19</f>
        <v>0</v>
      </c>
      <c r="I639" s="367">
        <f>'[1]VI. PRESUPUESTO Y RRHH'!BM19</f>
        <v>0</v>
      </c>
      <c r="J639" s="367">
        <f>'[1]VI. PRESUPUESTO Y RRHH'!BN19</f>
        <v>0</v>
      </c>
      <c r="K639" s="367">
        <f>'[1]VI. PRESUPUESTO Y RRHH'!BO19</f>
        <v>0</v>
      </c>
      <c r="L639" s="367">
        <f>'[1]VI. PRESUPUESTO Y RRHH'!BP19</f>
        <v>0</v>
      </c>
      <c r="M639" s="367">
        <f>'[1]VI. PRESUPUESTO Y RRHH'!BQ19</f>
        <v>0</v>
      </c>
    </row>
    <row r="640" spans="1:13" s="381" customFormat="1" ht="15.75" customHeight="1" x14ac:dyDescent="0.25">
      <c r="A640" s="367">
        <f>'[1]VI. PRESUPUESTO Y RRHH'!AV20</f>
        <v>23</v>
      </c>
      <c r="B640" s="367">
        <f>'[1]VI. PRESUPUESTO Y RRHH'!AW20</f>
        <v>0</v>
      </c>
      <c r="C640" s="367" t="str">
        <f>'[1]VI. PRESUPUESTO Y RRHH'!AX20</f>
        <v>PRESTACIONES DE SEGURIDAD SOCIAL</v>
      </c>
      <c r="D640" s="367">
        <f>'[1]VI. PRESUPUESTO Y RRHH'!BH20</f>
        <v>0</v>
      </c>
      <c r="E640" s="367">
        <f>'[1]VI. PRESUPUESTO Y RRHH'!BI20</f>
        <v>0</v>
      </c>
      <c r="F640" s="367">
        <f>'[1]VI. PRESUPUESTO Y RRHH'!BJ20</f>
        <v>0</v>
      </c>
      <c r="G640" s="367">
        <f>'[1]VI. PRESUPUESTO Y RRHH'!BK20</f>
        <v>0</v>
      </c>
      <c r="H640" s="367">
        <f>'[1]VI. PRESUPUESTO Y RRHH'!BL20</f>
        <v>0</v>
      </c>
      <c r="I640" s="367">
        <f>'[1]VI. PRESUPUESTO Y RRHH'!BM20</f>
        <v>0</v>
      </c>
      <c r="J640" s="367">
        <f>'[1]VI. PRESUPUESTO Y RRHH'!BN20</f>
        <v>0</v>
      </c>
      <c r="K640" s="367">
        <f>'[1]VI. PRESUPUESTO Y RRHH'!BO20</f>
        <v>0</v>
      </c>
      <c r="L640" s="367">
        <f>'[1]VI. PRESUPUESTO Y RRHH'!BP20</f>
        <v>0</v>
      </c>
      <c r="M640" s="367">
        <f>'[1]VI. PRESUPUESTO Y RRHH'!BQ20</f>
        <v>0</v>
      </c>
    </row>
    <row r="641" spans="1:13" s="381" customFormat="1" ht="15.75" customHeight="1" x14ac:dyDescent="0.25">
      <c r="A641" s="367">
        <f>'[1]VI. PRESUPUESTO Y RRHH'!AV21</f>
        <v>24</v>
      </c>
      <c r="B641" s="367">
        <f>'[1]VI. PRESUPUESTO Y RRHH'!AW21</f>
        <v>0</v>
      </c>
      <c r="C641" s="367" t="str">
        <f>'[1]VI. PRESUPUESTO Y RRHH'!AX21</f>
        <v>TRANSFERENCIAS CORRIENTES</v>
      </c>
      <c r="D641" s="367">
        <f>'[1]VI. PRESUPUESTO Y RRHH'!BH21</f>
        <v>0</v>
      </c>
      <c r="E641" s="367">
        <f>'[1]VI. PRESUPUESTO Y RRHH'!BI21</f>
        <v>0</v>
      </c>
      <c r="F641" s="367">
        <f>'[1]VI. PRESUPUESTO Y RRHH'!BJ21</f>
        <v>0</v>
      </c>
      <c r="G641" s="367">
        <f>'[1]VI. PRESUPUESTO Y RRHH'!BK21</f>
        <v>0</v>
      </c>
      <c r="H641" s="367">
        <f>'[1]VI. PRESUPUESTO Y RRHH'!BL21</f>
        <v>0</v>
      </c>
      <c r="I641" s="367">
        <f>'[1]VI. PRESUPUESTO Y RRHH'!BM21</f>
        <v>0</v>
      </c>
      <c r="J641" s="367">
        <f>'[1]VI. PRESUPUESTO Y RRHH'!BN21</f>
        <v>0</v>
      </c>
      <c r="K641" s="367">
        <f>'[1]VI. PRESUPUESTO Y RRHH'!BO21</f>
        <v>0</v>
      </c>
      <c r="L641" s="367">
        <f>'[1]VI. PRESUPUESTO Y RRHH'!BP21</f>
        <v>0</v>
      </c>
      <c r="M641" s="367">
        <f>'[1]VI. PRESUPUESTO Y RRHH'!BQ21</f>
        <v>0</v>
      </c>
    </row>
    <row r="642" spans="1:13" s="381" customFormat="1" ht="15.75" customHeight="1" x14ac:dyDescent="0.25">
      <c r="A642" s="367">
        <f>'[1]VI. PRESUPUESTO Y RRHH'!AV22</f>
        <v>0</v>
      </c>
      <c r="B642" s="367" t="str">
        <f>'[1]VI. PRESUPUESTO Y RRHH'!AW22</f>
        <v>01</v>
      </c>
      <c r="C642" s="367" t="str">
        <f>'[1]VI. PRESUPUESTO Y RRHH'!AX22</f>
        <v xml:space="preserve"> Al Sector Privado</v>
      </c>
      <c r="D642" s="367">
        <f>'[1]VI. PRESUPUESTO Y RRHH'!BH22</f>
        <v>0</v>
      </c>
      <c r="E642" s="367">
        <f>'[1]VI. PRESUPUESTO Y RRHH'!BI22</f>
        <v>0</v>
      </c>
      <c r="F642" s="367">
        <f>'[1]VI. PRESUPUESTO Y RRHH'!BJ22</f>
        <v>0</v>
      </c>
      <c r="G642" s="367">
        <f>'[1]VI. PRESUPUESTO Y RRHH'!BK22</f>
        <v>0</v>
      </c>
      <c r="H642" s="367">
        <f>'[1]VI. PRESUPUESTO Y RRHH'!BL22</f>
        <v>0</v>
      </c>
      <c r="I642" s="367">
        <f>'[1]VI. PRESUPUESTO Y RRHH'!BM22</f>
        <v>0</v>
      </c>
      <c r="J642" s="367">
        <f>'[1]VI. PRESUPUESTO Y RRHH'!BN22</f>
        <v>0</v>
      </c>
      <c r="K642" s="367">
        <f>'[1]VI. PRESUPUESTO Y RRHH'!BO22</f>
        <v>0</v>
      </c>
      <c r="L642" s="367">
        <f>'[1]VI. PRESUPUESTO Y RRHH'!BP22</f>
        <v>0</v>
      </c>
      <c r="M642" s="367">
        <f>'[1]VI. PRESUPUESTO Y RRHH'!BQ22</f>
        <v>0</v>
      </c>
    </row>
    <row r="643" spans="1:13" s="381" customFormat="1" ht="15.75" customHeight="1" x14ac:dyDescent="0.25">
      <c r="A643" s="367">
        <f>'[1]VI. PRESUPUESTO Y RRHH'!AV23</f>
        <v>0</v>
      </c>
      <c r="B643" s="367" t="str">
        <f>'[1]VI. PRESUPUESTO Y RRHH'!AW23</f>
        <v>01</v>
      </c>
      <c r="C643" s="367">
        <f>'[1]VI. PRESUPUESTO Y RRHH'!AX23</f>
        <v>0</v>
      </c>
      <c r="D643" s="367">
        <f>'[1]VI. PRESUPUESTO Y RRHH'!BH23</f>
        <v>0</v>
      </c>
      <c r="E643" s="367">
        <f>'[1]VI. PRESUPUESTO Y RRHH'!BI23</f>
        <v>0</v>
      </c>
      <c r="F643" s="367">
        <f>'[1]VI. PRESUPUESTO Y RRHH'!BJ23</f>
        <v>0</v>
      </c>
      <c r="G643" s="367">
        <f>'[1]VI. PRESUPUESTO Y RRHH'!BK23</f>
        <v>0</v>
      </c>
      <c r="H643" s="367">
        <f>'[1]VI. PRESUPUESTO Y RRHH'!BL23</f>
        <v>0</v>
      </c>
      <c r="I643" s="367">
        <f>'[1]VI. PRESUPUESTO Y RRHH'!BM23</f>
        <v>0</v>
      </c>
      <c r="J643" s="367">
        <f>'[1]VI. PRESUPUESTO Y RRHH'!BN23</f>
        <v>0</v>
      </c>
      <c r="K643" s="367">
        <f>'[1]VI. PRESUPUESTO Y RRHH'!BO23</f>
        <v>0</v>
      </c>
      <c r="L643" s="367">
        <f>'[1]VI. PRESUPUESTO Y RRHH'!BP23</f>
        <v>0</v>
      </c>
      <c r="M643" s="367">
        <f>'[1]VI. PRESUPUESTO Y RRHH'!BQ23</f>
        <v>0</v>
      </c>
    </row>
    <row r="644" spans="1:13" s="381" customFormat="1" ht="15.75" customHeight="1" x14ac:dyDescent="0.25">
      <c r="A644" s="367">
        <f>'[1]VI. PRESUPUESTO Y RRHH'!AV24</f>
        <v>0</v>
      </c>
      <c r="B644" s="367" t="str">
        <f>'[1]VI. PRESUPUESTO Y RRHH'!AW24</f>
        <v>01</v>
      </c>
      <c r="C644" s="367">
        <f>'[1]VI. PRESUPUESTO Y RRHH'!AX24</f>
        <v>0</v>
      </c>
      <c r="D644" s="367">
        <f>'[1]VI. PRESUPUESTO Y RRHH'!BH24</f>
        <v>0</v>
      </c>
      <c r="E644" s="367">
        <f>'[1]VI. PRESUPUESTO Y RRHH'!BI24</f>
        <v>0</v>
      </c>
      <c r="F644" s="367">
        <f>'[1]VI. PRESUPUESTO Y RRHH'!BJ24</f>
        <v>0</v>
      </c>
      <c r="G644" s="367">
        <f>'[1]VI. PRESUPUESTO Y RRHH'!BK24</f>
        <v>0</v>
      </c>
      <c r="H644" s="367">
        <f>'[1]VI. PRESUPUESTO Y RRHH'!BL24</f>
        <v>0</v>
      </c>
      <c r="I644" s="367">
        <f>'[1]VI. PRESUPUESTO Y RRHH'!BM24</f>
        <v>0</v>
      </c>
      <c r="J644" s="367">
        <f>'[1]VI. PRESUPUESTO Y RRHH'!BN24</f>
        <v>0</v>
      </c>
      <c r="K644" s="367">
        <f>'[1]VI. PRESUPUESTO Y RRHH'!BO24</f>
        <v>0</v>
      </c>
      <c r="L644" s="367">
        <f>'[1]VI. PRESUPUESTO Y RRHH'!BP24</f>
        <v>0</v>
      </c>
      <c r="M644" s="367">
        <f>'[1]VI. PRESUPUESTO Y RRHH'!BQ24</f>
        <v>0</v>
      </c>
    </row>
    <row r="645" spans="1:13" s="381" customFormat="1" ht="15.75" customHeight="1" x14ac:dyDescent="0.25">
      <c r="A645" s="367">
        <f>'[1]VI. PRESUPUESTO Y RRHH'!AV25</f>
        <v>0</v>
      </c>
      <c r="B645" s="367" t="str">
        <f>'[1]VI. PRESUPUESTO Y RRHH'!AW25</f>
        <v>01</v>
      </c>
      <c r="C645" s="367">
        <f>'[1]VI. PRESUPUESTO Y RRHH'!AX25</f>
        <v>0</v>
      </c>
      <c r="D645" s="367">
        <f>'[1]VI. PRESUPUESTO Y RRHH'!BH25</f>
        <v>0</v>
      </c>
      <c r="E645" s="367">
        <f>'[1]VI. PRESUPUESTO Y RRHH'!BI25</f>
        <v>0</v>
      </c>
      <c r="F645" s="367">
        <f>'[1]VI. PRESUPUESTO Y RRHH'!BJ25</f>
        <v>0</v>
      </c>
      <c r="G645" s="367">
        <f>'[1]VI. PRESUPUESTO Y RRHH'!BK25</f>
        <v>0</v>
      </c>
      <c r="H645" s="367">
        <f>'[1]VI. PRESUPUESTO Y RRHH'!BL25</f>
        <v>0</v>
      </c>
      <c r="I645" s="367">
        <f>'[1]VI. PRESUPUESTO Y RRHH'!BM25</f>
        <v>0</v>
      </c>
      <c r="J645" s="367">
        <f>'[1]VI. PRESUPUESTO Y RRHH'!BN25</f>
        <v>0</v>
      </c>
      <c r="K645" s="367">
        <f>'[1]VI. PRESUPUESTO Y RRHH'!BO25</f>
        <v>0</v>
      </c>
      <c r="L645" s="367">
        <f>'[1]VI. PRESUPUESTO Y RRHH'!BP25</f>
        <v>0</v>
      </c>
      <c r="M645" s="367">
        <f>'[1]VI. PRESUPUESTO Y RRHH'!BQ25</f>
        <v>0</v>
      </c>
    </row>
    <row r="646" spans="1:13" s="381" customFormat="1" ht="15.75" customHeight="1" x14ac:dyDescent="0.25">
      <c r="A646" s="367">
        <f>'[1]VI. PRESUPUESTO Y RRHH'!AV26</f>
        <v>0</v>
      </c>
      <c r="B646" s="367" t="str">
        <f>'[1]VI. PRESUPUESTO Y RRHH'!AW26</f>
        <v>01</v>
      </c>
      <c r="C646" s="367">
        <f>'[1]VI. PRESUPUESTO Y RRHH'!AX26</f>
        <v>0</v>
      </c>
      <c r="D646" s="367">
        <f>'[1]VI. PRESUPUESTO Y RRHH'!BH26</f>
        <v>0</v>
      </c>
      <c r="E646" s="367">
        <f>'[1]VI. PRESUPUESTO Y RRHH'!BI26</f>
        <v>0</v>
      </c>
      <c r="F646" s="367">
        <f>'[1]VI. PRESUPUESTO Y RRHH'!BJ26</f>
        <v>0</v>
      </c>
      <c r="G646" s="367">
        <f>'[1]VI. PRESUPUESTO Y RRHH'!BK26</f>
        <v>0</v>
      </c>
      <c r="H646" s="367">
        <f>'[1]VI. PRESUPUESTO Y RRHH'!BL26</f>
        <v>0</v>
      </c>
      <c r="I646" s="367">
        <f>'[1]VI. PRESUPUESTO Y RRHH'!BM26</f>
        <v>0</v>
      </c>
      <c r="J646" s="367">
        <f>'[1]VI. PRESUPUESTO Y RRHH'!BN26</f>
        <v>0</v>
      </c>
      <c r="K646" s="367">
        <f>'[1]VI. PRESUPUESTO Y RRHH'!BO26</f>
        <v>0</v>
      </c>
      <c r="L646" s="367">
        <f>'[1]VI. PRESUPUESTO Y RRHH'!BP26</f>
        <v>0</v>
      </c>
      <c r="M646" s="367">
        <f>'[1]VI. PRESUPUESTO Y RRHH'!BQ26</f>
        <v>0</v>
      </c>
    </row>
    <row r="647" spans="1:13" s="381" customFormat="1" ht="15.75" customHeight="1" x14ac:dyDescent="0.25">
      <c r="A647" s="367">
        <f>'[1]VI. PRESUPUESTO Y RRHH'!AV27</f>
        <v>0</v>
      </c>
      <c r="B647" s="367" t="str">
        <f>'[1]VI. PRESUPUESTO Y RRHH'!AW27</f>
        <v>02</v>
      </c>
      <c r="C647" s="367" t="str">
        <f>'[1]VI. PRESUPUESTO Y RRHH'!AX27</f>
        <v>Al Gobierno Central</v>
      </c>
      <c r="D647" s="367">
        <f>'[1]VI. PRESUPUESTO Y RRHH'!BH27</f>
        <v>0</v>
      </c>
      <c r="E647" s="367">
        <f>'[1]VI. PRESUPUESTO Y RRHH'!BI27</f>
        <v>0</v>
      </c>
      <c r="F647" s="367">
        <f>'[1]VI. PRESUPUESTO Y RRHH'!BJ27</f>
        <v>0</v>
      </c>
      <c r="G647" s="367">
        <f>'[1]VI. PRESUPUESTO Y RRHH'!BK27</f>
        <v>0</v>
      </c>
      <c r="H647" s="367">
        <f>'[1]VI. PRESUPUESTO Y RRHH'!BL27</f>
        <v>0</v>
      </c>
      <c r="I647" s="367">
        <f>'[1]VI. PRESUPUESTO Y RRHH'!BM27</f>
        <v>0</v>
      </c>
      <c r="J647" s="367">
        <f>'[1]VI. PRESUPUESTO Y RRHH'!BN27</f>
        <v>0</v>
      </c>
      <c r="K647" s="367">
        <f>'[1]VI. PRESUPUESTO Y RRHH'!BO27</f>
        <v>0</v>
      </c>
      <c r="L647" s="367">
        <f>'[1]VI. PRESUPUESTO Y RRHH'!BP27</f>
        <v>0</v>
      </c>
      <c r="M647" s="367">
        <f>'[1]VI. PRESUPUESTO Y RRHH'!BQ27</f>
        <v>0</v>
      </c>
    </row>
    <row r="648" spans="1:13" s="381" customFormat="1" ht="15.75" customHeight="1" x14ac:dyDescent="0.25">
      <c r="A648" s="367">
        <f>'[1]VI. PRESUPUESTO Y RRHH'!AV28</f>
        <v>0</v>
      </c>
      <c r="B648" s="367" t="str">
        <f>'[1]VI. PRESUPUESTO Y RRHH'!AW28</f>
        <v>03</v>
      </c>
      <c r="C648" s="367" t="str">
        <f>'[1]VI. PRESUPUESTO Y RRHH'!AX28</f>
        <v>A Otras Entidades Públicas</v>
      </c>
      <c r="D648" s="367">
        <f>'[1]VI. PRESUPUESTO Y RRHH'!BH28</f>
        <v>0</v>
      </c>
      <c r="E648" s="367">
        <f>'[1]VI. PRESUPUESTO Y RRHH'!BI28</f>
        <v>0</v>
      </c>
      <c r="F648" s="367">
        <f>'[1]VI. PRESUPUESTO Y RRHH'!BJ28</f>
        <v>0</v>
      </c>
      <c r="G648" s="367">
        <f>'[1]VI. PRESUPUESTO Y RRHH'!BK28</f>
        <v>0</v>
      </c>
      <c r="H648" s="367">
        <f>'[1]VI. PRESUPUESTO Y RRHH'!BL28</f>
        <v>0</v>
      </c>
      <c r="I648" s="367">
        <f>'[1]VI. PRESUPUESTO Y RRHH'!BM28</f>
        <v>0</v>
      </c>
      <c r="J648" s="367">
        <f>'[1]VI. PRESUPUESTO Y RRHH'!BN28</f>
        <v>0</v>
      </c>
      <c r="K648" s="367">
        <f>'[1]VI. PRESUPUESTO Y RRHH'!BO28</f>
        <v>0</v>
      </c>
      <c r="L648" s="367">
        <f>'[1]VI. PRESUPUESTO Y RRHH'!BP28</f>
        <v>0</v>
      </c>
      <c r="M648" s="367">
        <f>'[1]VI. PRESUPUESTO Y RRHH'!BQ28</f>
        <v>0</v>
      </c>
    </row>
    <row r="649" spans="1:13" s="381" customFormat="1" ht="15.75" customHeight="1" x14ac:dyDescent="0.25">
      <c r="A649" s="367">
        <f>'[1]VI. PRESUPUESTO Y RRHH'!AV29</f>
        <v>0</v>
      </c>
      <c r="B649" s="367" t="str">
        <f>'[1]VI. PRESUPUESTO Y RRHH'!AW29</f>
        <v xml:space="preserve">04 </v>
      </c>
      <c r="C649" s="367" t="str">
        <f>'[1]VI. PRESUPUESTO Y RRHH'!AX29</f>
        <v>A Empresas Públicas no financieras</v>
      </c>
      <c r="D649" s="367">
        <f>'[1]VI. PRESUPUESTO Y RRHH'!BH29</f>
        <v>0</v>
      </c>
      <c r="E649" s="367">
        <f>'[1]VI. PRESUPUESTO Y RRHH'!BI29</f>
        <v>0</v>
      </c>
      <c r="F649" s="367">
        <f>'[1]VI. PRESUPUESTO Y RRHH'!BJ29</f>
        <v>0</v>
      </c>
      <c r="G649" s="367">
        <f>'[1]VI. PRESUPUESTO Y RRHH'!BK29</f>
        <v>0</v>
      </c>
      <c r="H649" s="367">
        <f>'[1]VI. PRESUPUESTO Y RRHH'!BL29</f>
        <v>0</v>
      </c>
      <c r="I649" s="367">
        <f>'[1]VI. PRESUPUESTO Y RRHH'!BM29</f>
        <v>0</v>
      </c>
      <c r="J649" s="367">
        <f>'[1]VI. PRESUPUESTO Y RRHH'!BN29</f>
        <v>0</v>
      </c>
      <c r="K649" s="367">
        <f>'[1]VI. PRESUPUESTO Y RRHH'!BO29</f>
        <v>0</v>
      </c>
      <c r="L649" s="367">
        <f>'[1]VI. PRESUPUESTO Y RRHH'!BP29</f>
        <v>0</v>
      </c>
      <c r="M649" s="367">
        <f>'[1]VI. PRESUPUESTO Y RRHH'!BQ29</f>
        <v>0</v>
      </c>
    </row>
    <row r="650" spans="1:13" s="381" customFormat="1" ht="15.75" customHeight="1" x14ac:dyDescent="0.25">
      <c r="A650" s="367" t="str">
        <f>'[1]VI. PRESUPUESTO Y RRHH'!AV30</f>
        <v/>
      </c>
      <c r="B650" s="367" t="str">
        <f>'[1]VI. PRESUPUESTO Y RRHH'!AW30</f>
        <v>05</v>
      </c>
      <c r="C650" s="367" t="str">
        <f>'[1]VI. PRESUPUESTO Y RRHH'!AX30</f>
        <v>A Empresas Públicas  financieras</v>
      </c>
      <c r="D650" s="367">
        <f>'[1]VI. PRESUPUESTO Y RRHH'!BH30</f>
        <v>0</v>
      </c>
      <c r="E650" s="367">
        <f>'[1]VI. PRESUPUESTO Y RRHH'!BI30</f>
        <v>0</v>
      </c>
      <c r="F650" s="367">
        <f>'[1]VI. PRESUPUESTO Y RRHH'!BJ30</f>
        <v>0</v>
      </c>
      <c r="G650" s="367">
        <f>'[1]VI. PRESUPUESTO Y RRHH'!BK30</f>
        <v>0</v>
      </c>
      <c r="H650" s="367">
        <f>'[1]VI. PRESUPUESTO Y RRHH'!BL30</f>
        <v>0</v>
      </c>
      <c r="I650" s="367">
        <f>'[1]VI. PRESUPUESTO Y RRHH'!BM30</f>
        <v>0</v>
      </c>
      <c r="J650" s="367">
        <f>'[1]VI. PRESUPUESTO Y RRHH'!BN30</f>
        <v>0</v>
      </c>
      <c r="K650" s="367">
        <f>'[1]VI. PRESUPUESTO Y RRHH'!BO30</f>
        <v>0</v>
      </c>
      <c r="L650" s="367">
        <f>'[1]VI. PRESUPUESTO Y RRHH'!BP30</f>
        <v>0</v>
      </c>
      <c r="M650" s="367">
        <f>'[1]VI. PRESUPUESTO Y RRHH'!BQ30</f>
        <v>0</v>
      </c>
    </row>
    <row r="651" spans="1:13" s="381" customFormat="1" ht="15.75" customHeight="1" x14ac:dyDescent="0.25">
      <c r="A651" s="367">
        <f>'[1]VI. PRESUPUESTO Y RRHH'!AV31</f>
        <v>0</v>
      </c>
      <c r="B651" s="367" t="str">
        <f>'[1]VI. PRESUPUESTO Y RRHH'!AW31</f>
        <v>06</v>
      </c>
      <c r="C651" s="367" t="str">
        <f>'[1]VI. PRESUPUESTO Y RRHH'!AX31</f>
        <v>A gobiernos extranjeros</v>
      </c>
      <c r="D651" s="367">
        <f>'[1]VI. PRESUPUESTO Y RRHH'!BH31</f>
        <v>0</v>
      </c>
      <c r="E651" s="367">
        <f>'[1]VI. PRESUPUESTO Y RRHH'!BI31</f>
        <v>0</v>
      </c>
      <c r="F651" s="367">
        <f>'[1]VI. PRESUPUESTO Y RRHH'!BJ31</f>
        <v>0</v>
      </c>
      <c r="G651" s="367">
        <f>'[1]VI. PRESUPUESTO Y RRHH'!BK31</f>
        <v>0</v>
      </c>
      <c r="H651" s="367">
        <f>'[1]VI. PRESUPUESTO Y RRHH'!BL31</f>
        <v>0</v>
      </c>
      <c r="I651" s="367">
        <f>'[1]VI. PRESUPUESTO Y RRHH'!BM31</f>
        <v>0</v>
      </c>
      <c r="J651" s="367">
        <f>'[1]VI. PRESUPUESTO Y RRHH'!BN31</f>
        <v>0</v>
      </c>
      <c r="K651" s="367">
        <f>'[1]VI. PRESUPUESTO Y RRHH'!BO31</f>
        <v>0</v>
      </c>
      <c r="L651" s="367">
        <f>'[1]VI. PRESUPUESTO Y RRHH'!BP31</f>
        <v>0</v>
      </c>
      <c r="M651" s="367">
        <f>'[1]VI. PRESUPUESTO Y RRHH'!BQ31</f>
        <v>0</v>
      </c>
    </row>
    <row r="652" spans="1:13" s="381" customFormat="1" ht="15.75" customHeight="1" x14ac:dyDescent="0.25">
      <c r="A652" s="367">
        <f>'[1]VI. PRESUPUESTO Y RRHH'!AV32</f>
        <v>0</v>
      </c>
      <c r="B652" s="367" t="str">
        <f>'[1]VI. PRESUPUESTO Y RRHH'!AW32</f>
        <v>07</v>
      </c>
      <c r="C652" s="367" t="str">
        <f>'[1]VI. PRESUPUESTO Y RRHH'!AX32</f>
        <v>A Org. Internacionales</v>
      </c>
      <c r="D652" s="367">
        <f>'[1]VI. PRESUPUESTO Y RRHH'!BH32</f>
        <v>0</v>
      </c>
      <c r="E652" s="367">
        <f>'[1]VI. PRESUPUESTO Y RRHH'!BI32</f>
        <v>0</v>
      </c>
      <c r="F652" s="367">
        <f>'[1]VI. PRESUPUESTO Y RRHH'!BJ32</f>
        <v>0</v>
      </c>
      <c r="G652" s="367">
        <f>'[1]VI. PRESUPUESTO Y RRHH'!BK32</f>
        <v>0</v>
      </c>
      <c r="H652" s="367">
        <f>'[1]VI. PRESUPUESTO Y RRHH'!BL32</f>
        <v>0</v>
      </c>
      <c r="I652" s="367">
        <f>'[1]VI. PRESUPUESTO Y RRHH'!BM32</f>
        <v>0</v>
      </c>
      <c r="J652" s="367">
        <f>'[1]VI. PRESUPUESTO Y RRHH'!BN32</f>
        <v>0</v>
      </c>
      <c r="K652" s="367">
        <f>'[1]VI. PRESUPUESTO Y RRHH'!BO32</f>
        <v>0</v>
      </c>
      <c r="L652" s="367">
        <f>'[1]VI. PRESUPUESTO Y RRHH'!BP32</f>
        <v>0</v>
      </c>
      <c r="M652" s="367">
        <f>'[1]VI. PRESUPUESTO Y RRHH'!BQ32</f>
        <v>0</v>
      </c>
    </row>
    <row r="653" spans="1:13" s="381" customFormat="1" ht="15.75" customHeight="1" x14ac:dyDescent="0.25">
      <c r="A653" s="367">
        <f>'[1]VI. PRESUPUESTO Y RRHH'!AV33</f>
        <v>25</v>
      </c>
      <c r="B653" s="367">
        <f>'[1]VI. PRESUPUESTO Y RRHH'!AW33</f>
        <v>0</v>
      </c>
      <c r="C653" s="367" t="str">
        <f>'[1]VI. PRESUPUESTO Y RRHH'!AX33</f>
        <v>INTEGROS AL FISCO</v>
      </c>
      <c r="D653" s="367">
        <f>'[1]VI. PRESUPUESTO Y RRHH'!BH33</f>
        <v>0</v>
      </c>
      <c r="E653" s="367">
        <f>'[1]VI. PRESUPUESTO Y RRHH'!BI33</f>
        <v>0</v>
      </c>
      <c r="F653" s="367">
        <f>'[1]VI. PRESUPUESTO Y RRHH'!BJ33</f>
        <v>0</v>
      </c>
      <c r="G653" s="367">
        <f>'[1]VI. PRESUPUESTO Y RRHH'!BK33</f>
        <v>0</v>
      </c>
      <c r="H653" s="367">
        <f>'[1]VI. PRESUPUESTO Y RRHH'!BL33</f>
        <v>0</v>
      </c>
      <c r="I653" s="367">
        <f>'[1]VI. PRESUPUESTO Y RRHH'!BM33</f>
        <v>0</v>
      </c>
      <c r="J653" s="367">
        <f>'[1]VI. PRESUPUESTO Y RRHH'!BN33</f>
        <v>0</v>
      </c>
      <c r="K653" s="367">
        <f>'[1]VI. PRESUPUESTO Y RRHH'!BO33</f>
        <v>0</v>
      </c>
      <c r="L653" s="367">
        <f>'[1]VI. PRESUPUESTO Y RRHH'!BP33</f>
        <v>0</v>
      </c>
      <c r="M653" s="367">
        <f>'[1]VI. PRESUPUESTO Y RRHH'!BQ33</f>
        <v>0</v>
      </c>
    </row>
    <row r="654" spans="1:13" s="381" customFormat="1" ht="15.75" customHeight="1" x14ac:dyDescent="0.25">
      <c r="A654" s="367">
        <f>'[1]VI. PRESUPUESTO Y RRHH'!AV34</f>
        <v>26</v>
      </c>
      <c r="B654" s="367">
        <f>'[1]VI. PRESUPUESTO Y RRHH'!AW34</f>
        <v>0</v>
      </c>
      <c r="C654" s="367" t="str">
        <f>'[1]VI. PRESUPUESTO Y RRHH'!AX34</f>
        <v>OTROS GASTOS CORRIENTES</v>
      </c>
      <c r="D654" s="367">
        <f>'[1]VI. PRESUPUESTO Y RRHH'!BH34</f>
        <v>0</v>
      </c>
      <c r="E654" s="367">
        <f>'[1]VI. PRESUPUESTO Y RRHH'!BI34</f>
        <v>0</v>
      </c>
      <c r="F654" s="367">
        <f>'[1]VI. PRESUPUESTO Y RRHH'!BJ34</f>
        <v>0</v>
      </c>
      <c r="G654" s="367">
        <f>'[1]VI. PRESUPUESTO Y RRHH'!BK34</f>
        <v>0</v>
      </c>
      <c r="H654" s="367">
        <f>'[1]VI. PRESUPUESTO Y RRHH'!BL34</f>
        <v>0</v>
      </c>
      <c r="I654" s="367">
        <f>'[1]VI. PRESUPUESTO Y RRHH'!BM34</f>
        <v>0</v>
      </c>
      <c r="J654" s="367">
        <f>'[1]VI. PRESUPUESTO Y RRHH'!BN34</f>
        <v>0</v>
      </c>
      <c r="K654" s="367">
        <f>'[1]VI. PRESUPUESTO Y RRHH'!BO34</f>
        <v>0</v>
      </c>
      <c r="L654" s="367">
        <f>'[1]VI. PRESUPUESTO Y RRHH'!BP34</f>
        <v>0</v>
      </c>
      <c r="M654" s="367">
        <f>'[1]VI. PRESUPUESTO Y RRHH'!BQ34</f>
        <v>0</v>
      </c>
    </row>
    <row r="655" spans="1:13" s="381" customFormat="1" ht="15.75" customHeight="1" x14ac:dyDescent="0.25">
      <c r="A655" s="367">
        <f>'[1]VI. PRESUPUESTO Y RRHH'!AV35</f>
        <v>27</v>
      </c>
      <c r="B655" s="367">
        <f>'[1]VI. PRESUPUESTO Y RRHH'!AW35</f>
        <v>0</v>
      </c>
      <c r="C655" s="367" t="str">
        <f>'[1]VI. PRESUPUESTO Y RRHH'!AX35</f>
        <v>APORTE FISCAL LIBRE</v>
      </c>
      <c r="D655" s="367">
        <f>'[1]VI. PRESUPUESTO Y RRHH'!BH35</f>
        <v>0</v>
      </c>
      <c r="E655" s="367">
        <f>'[1]VI. PRESUPUESTO Y RRHH'!BI35</f>
        <v>0</v>
      </c>
      <c r="F655" s="367">
        <f>'[1]VI. PRESUPUESTO Y RRHH'!BJ35</f>
        <v>0</v>
      </c>
      <c r="G655" s="367">
        <f>'[1]VI. PRESUPUESTO Y RRHH'!BK35</f>
        <v>0</v>
      </c>
      <c r="H655" s="367">
        <f>'[1]VI. PRESUPUESTO Y RRHH'!BL35</f>
        <v>0</v>
      </c>
      <c r="I655" s="367">
        <f>'[1]VI. PRESUPUESTO Y RRHH'!BM35</f>
        <v>0</v>
      </c>
      <c r="J655" s="367">
        <f>'[1]VI. PRESUPUESTO Y RRHH'!BN35</f>
        <v>0</v>
      </c>
      <c r="K655" s="367">
        <f>'[1]VI. PRESUPUESTO Y RRHH'!BO35</f>
        <v>0</v>
      </c>
      <c r="L655" s="367">
        <f>'[1]VI. PRESUPUESTO Y RRHH'!BP35</f>
        <v>0</v>
      </c>
      <c r="M655" s="367">
        <f>'[1]VI. PRESUPUESTO Y RRHH'!BQ35</f>
        <v>0</v>
      </c>
    </row>
    <row r="656" spans="1:13" s="381" customFormat="1" ht="15.75" customHeight="1" x14ac:dyDescent="0.25">
      <c r="A656" s="367">
        <f>'[1]VI. PRESUPUESTO Y RRHH'!AV36</f>
        <v>28</v>
      </c>
      <c r="B656" s="367">
        <f>'[1]VI. PRESUPUESTO Y RRHH'!AW36</f>
        <v>0</v>
      </c>
      <c r="C656" s="367" t="str">
        <f>'[1]VI. PRESUPUESTO Y RRHH'!AX36</f>
        <v>APORTE FISCAL PARA SERVICIO DE LA DEUDA</v>
      </c>
      <c r="D656" s="367">
        <f>'[1]VI. PRESUPUESTO Y RRHH'!BH36</f>
        <v>0</v>
      </c>
      <c r="E656" s="367">
        <f>'[1]VI. PRESUPUESTO Y RRHH'!BI36</f>
        <v>0</v>
      </c>
      <c r="F656" s="367">
        <f>'[1]VI. PRESUPUESTO Y RRHH'!BJ36</f>
        <v>0</v>
      </c>
      <c r="G656" s="367">
        <f>'[1]VI. PRESUPUESTO Y RRHH'!BK36</f>
        <v>0</v>
      </c>
      <c r="H656" s="367">
        <f>'[1]VI. PRESUPUESTO Y RRHH'!BL36</f>
        <v>0</v>
      </c>
      <c r="I656" s="367">
        <f>'[1]VI. PRESUPUESTO Y RRHH'!BM36</f>
        <v>0</v>
      </c>
      <c r="J656" s="367">
        <f>'[1]VI. PRESUPUESTO Y RRHH'!BN36</f>
        <v>0</v>
      </c>
      <c r="K656" s="367">
        <f>'[1]VI. PRESUPUESTO Y RRHH'!BO36</f>
        <v>0</v>
      </c>
      <c r="L656" s="367">
        <f>'[1]VI. PRESUPUESTO Y RRHH'!BP36</f>
        <v>0</v>
      </c>
      <c r="M656" s="367">
        <f>'[1]VI. PRESUPUESTO Y RRHH'!BQ36</f>
        <v>0</v>
      </c>
    </row>
    <row r="657" spans="1:13" s="381" customFormat="1" ht="15.75" customHeight="1" x14ac:dyDescent="0.25">
      <c r="A657" s="367">
        <f>'[1]VI. PRESUPUESTO Y RRHH'!AV37</f>
        <v>29</v>
      </c>
      <c r="B657" s="367">
        <f>'[1]VI. PRESUPUESTO Y RRHH'!AW37</f>
        <v>0</v>
      </c>
      <c r="C657" s="367" t="str">
        <f>'[1]VI. PRESUPUESTO Y RRHH'!AX37</f>
        <v>ADQUISICION DE ACTIVOS NO FINANCIEROS</v>
      </c>
      <c r="D657" s="367">
        <f>'[1]VI. PRESUPUESTO Y RRHH'!BH37</f>
        <v>0</v>
      </c>
      <c r="E657" s="367">
        <f>'[1]VI. PRESUPUESTO Y RRHH'!BI37</f>
        <v>0</v>
      </c>
      <c r="F657" s="367">
        <f>'[1]VI. PRESUPUESTO Y RRHH'!BJ37</f>
        <v>0</v>
      </c>
      <c r="G657" s="367">
        <f>'[1]VI. PRESUPUESTO Y RRHH'!BK37</f>
        <v>0</v>
      </c>
      <c r="H657" s="367">
        <f>'[1]VI. PRESUPUESTO Y RRHH'!BL37</f>
        <v>0</v>
      </c>
      <c r="I657" s="367">
        <f>'[1]VI. PRESUPUESTO Y RRHH'!BM37</f>
        <v>0</v>
      </c>
      <c r="J657" s="367">
        <f>'[1]VI. PRESUPUESTO Y RRHH'!BN37</f>
        <v>0</v>
      </c>
      <c r="K657" s="367">
        <f>'[1]VI. PRESUPUESTO Y RRHH'!BO37</f>
        <v>0</v>
      </c>
      <c r="L657" s="367">
        <f>'[1]VI. PRESUPUESTO Y RRHH'!BP37</f>
        <v>0</v>
      </c>
      <c r="M657" s="367">
        <f>'[1]VI. PRESUPUESTO Y RRHH'!BQ37</f>
        <v>0</v>
      </c>
    </row>
    <row r="658" spans="1:13" s="381" customFormat="1" ht="15.75" customHeight="1" x14ac:dyDescent="0.25">
      <c r="A658" s="367">
        <f>'[1]VI. PRESUPUESTO Y RRHH'!AV38</f>
        <v>30</v>
      </c>
      <c r="B658" s="367">
        <f>'[1]VI. PRESUPUESTO Y RRHH'!AW38</f>
        <v>0</v>
      </c>
      <c r="C658" s="367" t="str">
        <f>'[1]VI. PRESUPUESTO Y RRHH'!AX38</f>
        <v xml:space="preserve">ADQUISICIÓN DE ACTIVO FINANCIERO </v>
      </c>
      <c r="D658" s="367">
        <f>'[1]VI. PRESUPUESTO Y RRHH'!BH38</f>
        <v>0</v>
      </c>
      <c r="E658" s="367">
        <f>'[1]VI. PRESUPUESTO Y RRHH'!BI38</f>
        <v>0</v>
      </c>
      <c r="F658" s="367">
        <f>'[1]VI. PRESUPUESTO Y RRHH'!BJ38</f>
        <v>0</v>
      </c>
      <c r="G658" s="367">
        <f>'[1]VI. PRESUPUESTO Y RRHH'!BK38</f>
        <v>0</v>
      </c>
      <c r="H658" s="367">
        <f>'[1]VI. PRESUPUESTO Y RRHH'!BL38</f>
        <v>0</v>
      </c>
      <c r="I658" s="367">
        <f>'[1]VI. PRESUPUESTO Y RRHH'!BM38</f>
        <v>0</v>
      </c>
      <c r="J658" s="367">
        <f>'[1]VI. PRESUPUESTO Y RRHH'!BN38</f>
        <v>0</v>
      </c>
      <c r="K658" s="367">
        <f>'[1]VI. PRESUPUESTO Y RRHH'!BO38</f>
        <v>0</v>
      </c>
      <c r="L658" s="367">
        <f>'[1]VI. PRESUPUESTO Y RRHH'!BP38</f>
        <v>0</v>
      </c>
      <c r="M658" s="367">
        <f>'[1]VI. PRESUPUESTO Y RRHH'!BQ38</f>
        <v>0</v>
      </c>
    </row>
    <row r="659" spans="1:13" s="381" customFormat="1" ht="15.75" customHeight="1" x14ac:dyDescent="0.25">
      <c r="A659" s="367">
        <f>'[1]VI. PRESUPUESTO Y RRHH'!AV39</f>
        <v>31</v>
      </c>
      <c r="B659" s="367">
        <f>'[1]VI. PRESUPUESTO Y RRHH'!AW39</f>
        <v>0</v>
      </c>
      <c r="C659" s="367" t="str">
        <f>'[1]VI. PRESUPUESTO Y RRHH'!AX39</f>
        <v>INICIATIVAS DE INVERSION</v>
      </c>
      <c r="D659" s="367">
        <f>'[1]VI. PRESUPUESTO Y RRHH'!BH39</f>
        <v>0</v>
      </c>
      <c r="E659" s="367">
        <f>'[1]VI. PRESUPUESTO Y RRHH'!BI39</f>
        <v>0</v>
      </c>
      <c r="F659" s="367">
        <f>'[1]VI. PRESUPUESTO Y RRHH'!BJ39</f>
        <v>0</v>
      </c>
      <c r="G659" s="367">
        <f>'[1]VI. PRESUPUESTO Y RRHH'!BK39</f>
        <v>0</v>
      </c>
      <c r="H659" s="367">
        <f>'[1]VI. PRESUPUESTO Y RRHH'!BL39</f>
        <v>0</v>
      </c>
      <c r="I659" s="367">
        <f>'[1]VI. PRESUPUESTO Y RRHH'!BM39</f>
        <v>0</v>
      </c>
      <c r="J659" s="367">
        <f>'[1]VI. PRESUPUESTO Y RRHH'!BN39</f>
        <v>0</v>
      </c>
      <c r="K659" s="367">
        <f>'[1]VI. PRESUPUESTO Y RRHH'!BO39</f>
        <v>0</v>
      </c>
      <c r="L659" s="367">
        <f>'[1]VI. PRESUPUESTO Y RRHH'!BP39</f>
        <v>0</v>
      </c>
      <c r="M659" s="367">
        <f>'[1]VI. PRESUPUESTO Y RRHH'!BQ39</f>
        <v>0</v>
      </c>
    </row>
    <row r="660" spans="1:13" s="381" customFormat="1" ht="15.75" customHeight="1" x14ac:dyDescent="0.25">
      <c r="A660" s="367">
        <f>'[1]VI. PRESUPUESTO Y RRHH'!AV40</f>
        <v>32</v>
      </c>
      <c r="B660" s="367">
        <f>'[1]VI. PRESUPUESTO Y RRHH'!AW40</f>
        <v>0</v>
      </c>
      <c r="C660" s="367" t="str">
        <f>'[1]VI. PRESUPUESTO Y RRHH'!AX40</f>
        <v>PRESTAMOS</v>
      </c>
      <c r="D660" s="367">
        <f>'[1]VI. PRESUPUESTO Y RRHH'!BH40</f>
        <v>0</v>
      </c>
      <c r="E660" s="367">
        <f>'[1]VI. PRESUPUESTO Y RRHH'!BI40</f>
        <v>0</v>
      </c>
      <c r="F660" s="367">
        <f>'[1]VI. PRESUPUESTO Y RRHH'!BJ40</f>
        <v>0</v>
      </c>
      <c r="G660" s="367">
        <f>'[1]VI. PRESUPUESTO Y RRHH'!BK40</f>
        <v>0</v>
      </c>
      <c r="H660" s="367">
        <f>'[1]VI. PRESUPUESTO Y RRHH'!BL40</f>
        <v>0</v>
      </c>
      <c r="I660" s="367">
        <f>'[1]VI. PRESUPUESTO Y RRHH'!BM40</f>
        <v>0</v>
      </c>
      <c r="J660" s="367">
        <f>'[1]VI. PRESUPUESTO Y RRHH'!BN40</f>
        <v>0</v>
      </c>
      <c r="K660" s="367">
        <f>'[1]VI. PRESUPUESTO Y RRHH'!BO40</f>
        <v>0</v>
      </c>
      <c r="L660" s="367">
        <f>'[1]VI. PRESUPUESTO Y RRHH'!BP40</f>
        <v>0</v>
      </c>
      <c r="M660" s="367">
        <f>'[1]VI. PRESUPUESTO Y RRHH'!BQ40</f>
        <v>0</v>
      </c>
    </row>
    <row r="661" spans="1:13" s="381" customFormat="1" ht="15.75" customHeight="1" x14ac:dyDescent="0.25">
      <c r="A661" s="367">
        <f>'[1]VI. PRESUPUESTO Y RRHH'!AV41</f>
        <v>33</v>
      </c>
      <c r="B661" s="367">
        <f>'[1]VI. PRESUPUESTO Y RRHH'!AW41</f>
        <v>0</v>
      </c>
      <c r="C661" s="367" t="str">
        <f>'[1]VI. PRESUPUESTO Y RRHH'!AX41</f>
        <v>TRANSFERENCIAS DE CAPITAL</v>
      </c>
      <c r="D661" s="367">
        <f>'[1]VI. PRESUPUESTO Y RRHH'!BH41</f>
        <v>0</v>
      </c>
      <c r="E661" s="367">
        <f>'[1]VI. PRESUPUESTO Y RRHH'!BI41</f>
        <v>0</v>
      </c>
      <c r="F661" s="367">
        <f>'[1]VI. PRESUPUESTO Y RRHH'!BJ41</f>
        <v>0</v>
      </c>
      <c r="G661" s="367">
        <f>'[1]VI. PRESUPUESTO Y RRHH'!BK41</f>
        <v>0</v>
      </c>
      <c r="H661" s="367">
        <f>'[1]VI. PRESUPUESTO Y RRHH'!BL41</f>
        <v>0</v>
      </c>
      <c r="I661" s="367">
        <f>'[1]VI. PRESUPUESTO Y RRHH'!BM41</f>
        <v>0</v>
      </c>
      <c r="J661" s="367">
        <f>'[1]VI. PRESUPUESTO Y RRHH'!BN41</f>
        <v>0</v>
      </c>
      <c r="K661" s="367">
        <f>'[1]VI. PRESUPUESTO Y RRHH'!BO41</f>
        <v>0</v>
      </c>
      <c r="L661" s="367">
        <f>'[1]VI. PRESUPUESTO Y RRHH'!BP41</f>
        <v>0</v>
      </c>
      <c r="M661" s="367">
        <f>'[1]VI. PRESUPUESTO Y RRHH'!BQ41</f>
        <v>0</v>
      </c>
    </row>
    <row r="662" spans="1:13" s="381" customFormat="1" ht="15.75" customHeight="1" x14ac:dyDescent="0.25">
      <c r="A662" s="367">
        <f>'[1]VI. PRESUPUESTO Y RRHH'!AV42</f>
        <v>0</v>
      </c>
      <c r="B662" s="367" t="str">
        <f>'[1]VI. PRESUPUESTO Y RRHH'!AW42</f>
        <v>01</v>
      </c>
      <c r="C662" s="367" t="str">
        <f>'[1]VI. PRESUPUESTO Y RRHH'!AX42</f>
        <v xml:space="preserve"> Al Sector Privado</v>
      </c>
      <c r="D662" s="367">
        <f>'[1]VI. PRESUPUESTO Y RRHH'!BH42</f>
        <v>0</v>
      </c>
      <c r="E662" s="367">
        <f>'[1]VI. PRESUPUESTO Y RRHH'!BI42</f>
        <v>0</v>
      </c>
      <c r="F662" s="367">
        <f>'[1]VI. PRESUPUESTO Y RRHH'!BJ42</f>
        <v>0</v>
      </c>
      <c r="G662" s="367">
        <f>'[1]VI. PRESUPUESTO Y RRHH'!BK42</f>
        <v>0</v>
      </c>
      <c r="H662" s="367">
        <f>'[1]VI. PRESUPUESTO Y RRHH'!BL42</f>
        <v>0</v>
      </c>
      <c r="I662" s="367">
        <f>'[1]VI. PRESUPUESTO Y RRHH'!BM42</f>
        <v>0</v>
      </c>
      <c r="J662" s="367">
        <f>'[1]VI. PRESUPUESTO Y RRHH'!BN42</f>
        <v>0</v>
      </c>
      <c r="K662" s="367">
        <f>'[1]VI. PRESUPUESTO Y RRHH'!BO42</f>
        <v>0</v>
      </c>
      <c r="L662" s="367">
        <f>'[1]VI. PRESUPUESTO Y RRHH'!BP42</f>
        <v>0</v>
      </c>
      <c r="M662" s="367">
        <f>'[1]VI. PRESUPUESTO Y RRHH'!BQ42</f>
        <v>0</v>
      </c>
    </row>
    <row r="663" spans="1:13" s="381" customFormat="1" ht="15.75" customHeight="1" x14ac:dyDescent="0.25">
      <c r="A663" s="367">
        <f>'[1]VI. PRESUPUESTO Y RRHH'!AV43</f>
        <v>0</v>
      </c>
      <c r="B663" s="367" t="str">
        <f>'[1]VI. PRESUPUESTO Y RRHH'!AW43</f>
        <v>01</v>
      </c>
      <c r="C663" s="367">
        <f>'[1]VI. PRESUPUESTO Y RRHH'!AX43</f>
        <v>0</v>
      </c>
      <c r="D663" s="367">
        <f>'[1]VI. PRESUPUESTO Y RRHH'!BH43</f>
        <v>0</v>
      </c>
      <c r="E663" s="367">
        <f>'[1]VI. PRESUPUESTO Y RRHH'!BI43</f>
        <v>0</v>
      </c>
      <c r="F663" s="367">
        <f>'[1]VI. PRESUPUESTO Y RRHH'!BJ43</f>
        <v>0</v>
      </c>
      <c r="G663" s="367">
        <f>'[1]VI. PRESUPUESTO Y RRHH'!BK43</f>
        <v>0</v>
      </c>
      <c r="H663" s="367">
        <f>'[1]VI. PRESUPUESTO Y RRHH'!BL43</f>
        <v>0</v>
      </c>
      <c r="I663" s="367">
        <f>'[1]VI. PRESUPUESTO Y RRHH'!BM43</f>
        <v>0</v>
      </c>
      <c r="J663" s="367">
        <f>'[1]VI. PRESUPUESTO Y RRHH'!BN43</f>
        <v>0</v>
      </c>
      <c r="K663" s="367">
        <f>'[1]VI. PRESUPUESTO Y RRHH'!BO43</f>
        <v>0</v>
      </c>
      <c r="L663" s="367">
        <f>'[1]VI. PRESUPUESTO Y RRHH'!BP43</f>
        <v>0</v>
      </c>
      <c r="M663" s="367">
        <f>'[1]VI. PRESUPUESTO Y RRHH'!BQ43</f>
        <v>0</v>
      </c>
    </row>
    <row r="664" spans="1:13" s="381" customFormat="1" ht="15.75" customHeight="1" x14ac:dyDescent="0.25">
      <c r="A664" s="367">
        <f>'[1]VI. PRESUPUESTO Y RRHH'!AV44</f>
        <v>0</v>
      </c>
      <c r="B664" s="367" t="str">
        <f>'[1]VI. PRESUPUESTO Y RRHH'!AW44</f>
        <v>01</v>
      </c>
      <c r="C664" s="367">
        <f>'[1]VI. PRESUPUESTO Y RRHH'!AX44</f>
        <v>0</v>
      </c>
      <c r="D664" s="367">
        <f>'[1]VI. PRESUPUESTO Y RRHH'!BH44</f>
        <v>0</v>
      </c>
      <c r="E664" s="367">
        <f>'[1]VI. PRESUPUESTO Y RRHH'!BI44</f>
        <v>0</v>
      </c>
      <c r="F664" s="367">
        <f>'[1]VI. PRESUPUESTO Y RRHH'!BJ44</f>
        <v>0</v>
      </c>
      <c r="G664" s="367">
        <f>'[1]VI. PRESUPUESTO Y RRHH'!BK44</f>
        <v>0</v>
      </c>
      <c r="H664" s="367">
        <f>'[1]VI. PRESUPUESTO Y RRHH'!BL44</f>
        <v>0</v>
      </c>
      <c r="I664" s="367">
        <f>'[1]VI. PRESUPUESTO Y RRHH'!BM44</f>
        <v>0</v>
      </c>
      <c r="J664" s="367">
        <f>'[1]VI. PRESUPUESTO Y RRHH'!BN44</f>
        <v>0</v>
      </c>
      <c r="K664" s="367">
        <f>'[1]VI. PRESUPUESTO Y RRHH'!BO44</f>
        <v>0</v>
      </c>
      <c r="L664" s="367">
        <f>'[1]VI. PRESUPUESTO Y RRHH'!BP44</f>
        <v>0</v>
      </c>
      <c r="M664" s="367">
        <f>'[1]VI. PRESUPUESTO Y RRHH'!BQ44</f>
        <v>0</v>
      </c>
    </row>
    <row r="665" spans="1:13" s="381" customFormat="1" ht="15.75" customHeight="1" x14ac:dyDescent="0.25">
      <c r="A665" s="367">
        <f>'[1]VI. PRESUPUESTO Y RRHH'!AV45</f>
        <v>0</v>
      </c>
      <c r="B665" s="367" t="str">
        <f>'[1]VI. PRESUPUESTO Y RRHH'!AW45</f>
        <v>01</v>
      </c>
      <c r="C665" s="367">
        <f>'[1]VI. PRESUPUESTO Y RRHH'!AX45</f>
        <v>0</v>
      </c>
      <c r="D665" s="367">
        <f>'[1]VI. PRESUPUESTO Y RRHH'!BH45</f>
        <v>0</v>
      </c>
      <c r="E665" s="367">
        <f>'[1]VI. PRESUPUESTO Y RRHH'!BI45</f>
        <v>0</v>
      </c>
      <c r="F665" s="367">
        <f>'[1]VI. PRESUPUESTO Y RRHH'!BJ45</f>
        <v>0</v>
      </c>
      <c r="G665" s="367">
        <f>'[1]VI. PRESUPUESTO Y RRHH'!BK45</f>
        <v>0</v>
      </c>
      <c r="H665" s="367">
        <f>'[1]VI. PRESUPUESTO Y RRHH'!BL45</f>
        <v>0</v>
      </c>
      <c r="I665" s="367">
        <f>'[1]VI. PRESUPUESTO Y RRHH'!BM45</f>
        <v>0</v>
      </c>
      <c r="J665" s="367">
        <f>'[1]VI. PRESUPUESTO Y RRHH'!BN45</f>
        <v>0</v>
      </c>
      <c r="K665" s="367">
        <f>'[1]VI. PRESUPUESTO Y RRHH'!BO45</f>
        <v>0</v>
      </c>
      <c r="L665" s="367">
        <f>'[1]VI. PRESUPUESTO Y RRHH'!BP45</f>
        <v>0</v>
      </c>
      <c r="M665" s="367">
        <f>'[1]VI. PRESUPUESTO Y RRHH'!BQ45</f>
        <v>0</v>
      </c>
    </row>
    <row r="666" spans="1:13" s="381" customFormat="1" ht="15.75" customHeight="1" x14ac:dyDescent="0.25">
      <c r="A666" s="367">
        <f>'[1]VI. PRESUPUESTO Y RRHH'!AV46</f>
        <v>0</v>
      </c>
      <c r="B666" s="367" t="str">
        <f>'[1]VI. PRESUPUESTO Y RRHH'!AW46</f>
        <v>01</v>
      </c>
      <c r="C666" s="367">
        <f>'[1]VI. PRESUPUESTO Y RRHH'!AX46</f>
        <v>0</v>
      </c>
      <c r="D666" s="367">
        <f>'[1]VI. PRESUPUESTO Y RRHH'!BH46</f>
        <v>0</v>
      </c>
      <c r="E666" s="367">
        <f>'[1]VI. PRESUPUESTO Y RRHH'!BI46</f>
        <v>0</v>
      </c>
      <c r="F666" s="367">
        <f>'[1]VI. PRESUPUESTO Y RRHH'!BJ46</f>
        <v>0</v>
      </c>
      <c r="G666" s="367">
        <f>'[1]VI. PRESUPUESTO Y RRHH'!BK46</f>
        <v>0</v>
      </c>
      <c r="H666" s="367">
        <f>'[1]VI. PRESUPUESTO Y RRHH'!BL46</f>
        <v>0</v>
      </c>
      <c r="I666" s="367">
        <f>'[1]VI. PRESUPUESTO Y RRHH'!BM46</f>
        <v>0</v>
      </c>
      <c r="J666" s="367">
        <f>'[1]VI. PRESUPUESTO Y RRHH'!BN46</f>
        <v>0</v>
      </c>
      <c r="K666" s="367">
        <f>'[1]VI. PRESUPUESTO Y RRHH'!BO46</f>
        <v>0</v>
      </c>
      <c r="L666" s="367">
        <f>'[1]VI. PRESUPUESTO Y RRHH'!BP46</f>
        <v>0</v>
      </c>
      <c r="M666" s="367">
        <f>'[1]VI. PRESUPUESTO Y RRHH'!BQ46</f>
        <v>0</v>
      </c>
    </row>
    <row r="667" spans="1:13" s="381" customFormat="1" ht="15.75" customHeight="1" x14ac:dyDescent="0.25">
      <c r="A667" s="367">
        <f>'[1]VI. PRESUPUESTO Y RRHH'!AV47</f>
        <v>0</v>
      </c>
      <c r="B667" s="367" t="str">
        <f>'[1]VI. PRESUPUESTO Y RRHH'!AW47</f>
        <v>02</v>
      </c>
      <c r="C667" s="367" t="str">
        <f>'[1]VI. PRESUPUESTO Y RRHH'!AX47</f>
        <v>Al Gobierno Central</v>
      </c>
      <c r="D667" s="367">
        <f>'[1]VI. PRESUPUESTO Y RRHH'!BH47</f>
        <v>0</v>
      </c>
      <c r="E667" s="367">
        <f>'[1]VI. PRESUPUESTO Y RRHH'!BI47</f>
        <v>0</v>
      </c>
      <c r="F667" s="367">
        <f>'[1]VI. PRESUPUESTO Y RRHH'!BJ47</f>
        <v>0</v>
      </c>
      <c r="G667" s="367">
        <f>'[1]VI. PRESUPUESTO Y RRHH'!BK47</f>
        <v>0</v>
      </c>
      <c r="H667" s="367">
        <f>'[1]VI. PRESUPUESTO Y RRHH'!BL47</f>
        <v>0</v>
      </c>
      <c r="I667" s="367">
        <f>'[1]VI. PRESUPUESTO Y RRHH'!BM47</f>
        <v>0</v>
      </c>
      <c r="J667" s="367">
        <f>'[1]VI. PRESUPUESTO Y RRHH'!BN47</f>
        <v>0</v>
      </c>
      <c r="K667" s="367">
        <f>'[1]VI. PRESUPUESTO Y RRHH'!BO47</f>
        <v>0</v>
      </c>
      <c r="L667" s="367">
        <f>'[1]VI. PRESUPUESTO Y RRHH'!BP47</f>
        <v>0</v>
      </c>
      <c r="M667" s="367">
        <f>'[1]VI. PRESUPUESTO Y RRHH'!BQ47</f>
        <v>0</v>
      </c>
    </row>
    <row r="668" spans="1:13" s="381" customFormat="1" ht="15.75" customHeight="1" x14ac:dyDescent="0.25">
      <c r="A668" s="367">
        <f>'[1]VI. PRESUPUESTO Y RRHH'!AV48</f>
        <v>0</v>
      </c>
      <c r="B668" s="367" t="str">
        <f>'[1]VI. PRESUPUESTO Y RRHH'!AW48</f>
        <v>03</v>
      </c>
      <c r="C668" s="367" t="str">
        <f>'[1]VI. PRESUPUESTO Y RRHH'!AX48</f>
        <v>A Otras Entidades Públicas</v>
      </c>
      <c r="D668" s="367">
        <f>'[1]VI. PRESUPUESTO Y RRHH'!BH48</f>
        <v>0</v>
      </c>
      <c r="E668" s="367">
        <f>'[1]VI. PRESUPUESTO Y RRHH'!BI48</f>
        <v>0</v>
      </c>
      <c r="F668" s="367">
        <f>'[1]VI. PRESUPUESTO Y RRHH'!BJ48</f>
        <v>0</v>
      </c>
      <c r="G668" s="367">
        <f>'[1]VI. PRESUPUESTO Y RRHH'!BK48</f>
        <v>0</v>
      </c>
      <c r="H668" s="367">
        <f>'[1]VI. PRESUPUESTO Y RRHH'!BL48</f>
        <v>0</v>
      </c>
      <c r="I668" s="367">
        <f>'[1]VI. PRESUPUESTO Y RRHH'!BM48</f>
        <v>0</v>
      </c>
      <c r="J668" s="367">
        <f>'[1]VI. PRESUPUESTO Y RRHH'!BN48</f>
        <v>0</v>
      </c>
      <c r="K668" s="367">
        <f>'[1]VI. PRESUPUESTO Y RRHH'!BO48</f>
        <v>0</v>
      </c>
      <c r="L668" s="367">
        <f>'[1]VI. PRESUPUESTO Y RRHH'!BP48</f>
        <v>0</v>
      </c>
      <c r="M668" s="367">
        <f>'[1]VI. PRESUPUESTO Y RRHH'!BQ48</f>
        <v>0</v>
      </c>
    </row>
    <row r="669" spans="1:13" s="381" customFormat="1" ht="15.75" customHeight="1" x14ac:dyDescent="0.25">
      <c r="A669" s="367">
        <f>'[1]VI. PRESUPUESTO Y RRHH'!AV49</f>
        <v>0</v>
      </c>
      <c r="B669" s="367" t="str">
        <f>'[1]VI. PRESUPUESTO Y RRHH'!AW49</f>
        <v xml:space="preserve">04 </v>
      </c>
      <c r="C669" s="367" t="str">
        <f>'[1]VI. PRESUPUESTO Y RRHH'!AX49</f>
        <v>A Empresas Públicas no financieras</v>
      </c>
      <c r="D669" s="367">
        <f>'[1]VI. PRESUPUESTO Y RRHH'!BH49</f>
        <v>0</v>
      </c>
      <c r="E669" s="367">
        <f>'[1]VI. PRESUPUESTO Y RRHH'!BI49</f>
        <v>0</v>
      </c>
      <c r="F669" s="367">
        <f>'[1]VI. PRESUPUESTO Y RRHH'!BJ49</f>
        <v>0</v>
      </c>
      <c r="G669" s="367">
        <f>'[1]VI. PRESUPUESTO Y RRHH'!BK49</f>
        <v>0</v>
      </c>
      <c r="H669" s="367">
        <f>'[1]VI. PRESUPUESTO Y RRHH'!BL49</f>
        <v>0</v>
      </c>
      <c r="I669" s="367">
        <f>'[1]VI. PRESUPUESTO Y RRHH'!BM49</f>
        <v>0</v>
      </c>
      <c r="J669" s="367">
        <f>'[1]VI. PRESUPUESTO Y RRHH'!BN49</f>
        <v>0</v>
      </c>
      <c r="K669" s="367">
        <f>'[1]VI. PRESUPUESTO Y RRHH'!BO49</f>
        <v>0</v>
      </c>
      <c r="L669" s="367">
        <f>'[1]VI. PRESUPUESTO Y RRHH'!BP49</f>
        <v>0</v>
      </c>
      <c r="M669" s="367">
        <f>'[1]VI. PRESUPUESTO Y RRHH'!BQ49</f>
        <v>0</v>
      </c>
    </row>
    <row r="670" spans="1:13" s="381" customFormat="1" ht="15.75" customHeight="1" x14ac:dyDescent="0.25">
      <c r="A670" s="367">
        <f>'[1]VI. PRESUPUESTO Y RRHH'!AV50</f>
        <v>0</v>
      </c>
      <c r="B670" s="367" t="str">
        <f>'[1]VI. PRESUPUESTO Y RRHH'!AW50</f>
        <v>05</v>
      </c>
      <c r="C670" s="367" t="str">
        <f>'[1]VI. PRESUPUESTO Y RRHH'!AX50</f>
        <v>A Empresas Públicas  financieras</v>
      </c>
      <c r="D670" s="367">
        <f>'[1]VI. PRESUPUESTO Y RRHH'!BH50</f>
        <v>0</v>
      </c>
      <c r="E670" s="367">
        <f>'[1]VI. PRESUPUESTO Y RRHH'!BI50</f>
        <v>0</v>
      </c>
      <c r="F670" s="367">
        <f>'[1]VI. PRESUPUESTO Y RRHH'!BJ50</f>
        <v>0</v>
      </c>
      <c r="G670" s="367">
        <f>'[1]VI. PRESUPUESTO Y RRHH'!BK50</f>
        <v>0</v>
      </c>
      <c r="H670" s="367">
        <f>'[1]VI. PRESUPUESTO Y RRHH'!BL50</f>
        <v>0</v>
      </c>
      <c r="I670" s="367">
        <f>'[1]VI. PRESUPUESTO Y RRHH'!BM50</f>
        <v>0</v>
      </c>
      <c r="J670" s="367">
        <f>'[1]VI. PRESUPUESTO Y RRHH'!BN50</f>
        <v>0</v>
      </c>
      <c r="K670" s="367">
        <f>'[1]VI. PRESUPUESTO Y RRHH'!BO50</f>
        <v>0</v>
      </c>
      <c r="L670" s="367">
        <f>'[1]VI. PRESUPUESTO Y RRHH'!BP50</f>
        <v>0</v>
      </c>
      <c r="M670" s="367">
        <f>'[1]VI. PRESUPUESTO Y RRHH'!BQ50</f>
        <v>0</v>
      </c>
    </row>
    <row r="671" spans="1:13" s="381" customFormat="1" ht="15.75" customHeight="1" x14ac:dyDescent="0.25">
      <c r="A671" s="367">
        <f>'[1]VI. PRESUPUESTO Y RRHH'!AV51</f>
        <v>0</v>
      </c>
      <c r="B671" s="367" t="str">
        <f>'[1]VI. PRESUPUESTO Y RRHH'!AW51</f>
        <v>06</v>
      </c>
      <c r="C671" s="367" t="str">
        <f>'[1]VI. PRESUPUESTO Y RRHH'!AX51</f>
        <v>A gobiernos extranjeros</v>
      </c>
      <c r="D671" s="367">
        <f>'[1]VI. PRESUPUESTO Y RRHH'!BH51</f>
        <v>0</v>
      </c>
      <c r="E671" s="367">
        <f>'[1]VI. PRESUPUESTO Y RRHH'!BI51</f>
        <v>0</v>
      </c>
      <c r="F671" s="367">
        <f>'[1]VI. PRESUPUESTO Y RRHH'!BJ51</f>
        <v>0</v>
      </c>
      <c r="G671" s="367">
        <f>'[1]VI. PRESUPUESTO Y RRHH'!BK51</f>
        <v>0</v>
      </c>
      <c r="H671" s="367">
        <f>'[1]VI. PRESUPUESTO Y RRHH'!BL51</f>
        <v>0</v>
      </c>
      <c r="I671" s="367">
        <f>'[1]VI. PRESUPUESTO Y RRHH'!BM51</f>
        <v>0</v>
      </c>
      <c r="J671" s="367">
        <f>'[1]VI. PRESUPUESTO Y RRHH'!BN51</f>
        <v>0</v>
      </c>
      <c r="K671" s="367">
        <f>'[1]VI. PRESUPUESTO Y RRHH'!BO51</f>
        <v>0</v>
      </c>
      <c r="L671" s="367">
        <f>'[1]VI. PRESUPUESTO Y RRHH'!BP51</f>
        <v>0</v>
      </c>
      <c r="M671" s="367">
        <f>'[1]VI. PRESUPUESTO Y RRHH'!BQ51</f>
        <v>0</v>
      </c>
    </row>
    <row r="672" spans="1:13" s="381" customFormat="1" ht="15.75" customHeight="1" x14ac:dyDescent="0.25">
      <c r="A672" s="367">
        <f>'[1]VI. PRESUPUESTO Y RRHH'!AV52</f>
        <v>0</v>
      </c>
      <c r="B672" s="367" t="str">
        <f>'[1]VI. PRESUPUESTO Y RRHH'!AW52</f>
        <v>07</v>
      </c>
      <c r="C672" s="367" t="str">
        <f>'[1]VI. PRESUPUESTO Y RRHH'!AX52</f>
        <v>A Org. Internacionales</v>
      </c>
      <c r="D672" s="367">
        <f>'[1]VI. PRESUPUESTO Y RRHH'!BH52</f>
        <v>0</v>
      </c>
      <c r="E672" s="367">
        <f>'[1]VI. PRESUPUESTO Y RRHH'!BI52</f>
        <v>0</v>
      </c>
      <c r="F672" s="367">
        <f>'[1]VI. PRESUPUESTO Y RRHH'!BJ52</f>
        <v>0</v>
      </c>
      <c r="G672" s="367">
        <f>'[1]VI. PRESUPUESTO Y RRHH'!BK52</f>
        <v>0</v>
      </c>
      <c r="H672" s="367">
        <f>'[1]VI. PRESUPUESTO Y RRHH'!BL52</f>
        <v>0</v>
      </c>
      <c r="I672" s="367">
        <f>'[1]VI. PRESUPUESTO Y RRHH'!BM52</f>
        <v>0</v>
      </c>
      <c r="J672" s="367">
        <f>'[1]VI. PRESUPUESTO Y RRHH'!BN52</f>
        <v>0</v>
      </c>
      <c r="K672" s="367">
        <f>'[1]VI. PRESUPUESTO Y RRHH'!BO52</f>
        <v>0</v>
      </c>
      <c r="L672" s="367">
        <f>'[1]VI. PRESUPUESTO Y RRHH'!BP52</f>
        <v>0</v>
      </c>
      <c r="M672" s="367">
        <f>'[1]VI. PRESUPUESTO Y RRHH'!BQ52</f>
        <v>0</v>
      </c>
    </row>
    <row r="673" spans="1:13" s="381" customFormat="1" ht="15.75" customHeight="1" x14ac:dyDescent="0.25">
      <c r="A673" s="367">
        <f>'[1]VI. PRESUPUESTO Y RRHH'!AV53</f>
        <v>34</v>
      </c>
      <c r="B673" s="367">
        <f>'[1]VI. PRESUPUESTO Y RRHH'!AW53</f>
        <v>0</v>
      </c>
      <c r="C673" s="367" t="str">
        <f>'[1]VI. PRESUPUESTO Y RRHH'!AX53</f>
        <v>SERVICIO DE LA DEUDA</v>
      </c>
      <c r="D673" s="367">
        <f>'[1]VI. PRESUPUESTO Y RRHH'!BH53</f>
        <v>0</v>
      </c>
      <c r="E673" s="367">
        <f>'[1]VI. PRESUPUESTO Y RRHH'!BI53</f>
        <v>0</v>
      </c>
      <c r="F673" s="367">
        <f>'[1]VI. PRESUPUESTO Y RRHH'!BJ53</f>
        <v>0</v>
      </c>
      <c r="G673" s="367">
        <f>'[1]VI. PRESUPUESTO Y RRHH'!BK53</f>
        <v>0</v>
      </c>
      <c r="H673" s="367">
        <f>'[1]VI. PRESUPUESTO Y RRHH'!BL53</f>
        <v>0</v>
      </c>
      <c r="I673" s="367">
        <f>'[1]VI. PRESUPUESTO Y RRHH'!BM53</f>
        <v>0</v>
      </c>
      <c r="J673" s="367">
        <f>'[1]VI. PRESUPUESTO Y RRHH'!BN53</f>
        <v>0</v>
      </c>
      <c r="K673" s="367">
        <f>'[1]VI. PRESUPUESTO Y RRHH'!BO53</f>
        <v>0</v>
      </c>
      <c r="L673" s="367">
        <f>'[1]VI. PRESUPUESTO Y RRHH'!BP53</f>
        <v>0</v>
      </c>
      <c r="M673" s="367">
        <f>'[1]VI. PRESUPUESTO Y RRHH'!BQ53</f>
        <v>0</v>
      </c>
    </row>
    <row r="674" spans="1:13" s="381" customFormat="1" ht="15.75" customHeight="1" x14ac:dyDescent="0.25">
      <c r="A674" s="367">
        <f>'[1]VI. PRESUPUESTO Y RRHH'!AV54</f>
        <v>35</v>
      </c>
      <c r="B674" s="367">
        <f>'[1]VI. PRESUPUESTO Y RRHH'!AW54</f>
        <v>0</v>
      </c>
      <c r="C674" s="367" t="str">
        <f>'[1]VI. PRESUPUESTO Y RRHH'!AX54</f>
        <v>SALDO FINAL DE CAJA</v>
      </c>
      <c r="D674" s="367">
        <f>'[1]VI. PRESUPUESTO Y RRHH'!BH54</f>
        <v>0</v>
      </c>
      <c r="E674" s="367">
        <f>'[1]VI. PRESUPUESTO Y RRHH'!BI54</f>
        <v>0</v>
      </c>
      <c r="F674" s="367">
        <f>'[1]VI. PRESUPUESTO Y RRHH'!BJ54</f>
        <v>0</v>
      </c>
      <c r="G674" s="367">
        <f>'[1]VI. PRESUPUESTO Y RRHH'!BK54</f>
        <v>0</v>
      </c>
      <c r="H674" s="367">
        <f>'[1]VI. PRESUPUESTO Y RRHH'!BL54</f>
        <v>0</v>
      </c>
      <c r="I674" s="367">
        <f>'[1]VI. PRESUPUESTO Y RRHH'!BM54</f>
        <v>0</v>
      </c>
      <c r="J674" s="367">
        <f>'[1]VI. PRESUPUESTO Y RRHH'!BN54</f>
        <v>0</v>
      </c>
      <c r="K674" s="367">
        <f>'[1]VI. PRESUPUESTO Y RRHH'!BO54</f>
        <v>0</v>
      </c>
      <c r="L674" s="367">
        <f>'[1]VI. PRESUPUESTO Y RRHH'!BP54</f>
        <v>0</v>
      </c>
      <c r="M674" s="367">
        <f>'[1]VI. PRESUPUESTO Y RRHH'!BQ54</f>
        <v>0</v>
      </c>
    </row>
    <row r="675" spans="1:13" s="381" customFormat="1" ht="15.75" customHeight="1" x14ac:dyDescent="0.25">
      <c r="A675" s="367" t="str">
        <f>'[1]VI. PRESUPUESTO Y RRHH'!AV55</f>
        <v>TOTAL</v>
      </c>
      <c r="B675" s="367">
        <f>'[1]VI. PRESUPUESTO Y RRHH'!AW55</f>
        <v>0</v>
      </c>
      <c r="C675" s="367">
        <f>'[1]VI. PRESUPUESTO Y RRHH'!AX55</f>
        <v>0</v>
      </c>
      <c r="D675" s="367">
        <f>'[1]VI. PRESUPUESTO Y RRHH'!BH55</f>
        <v>0</v>
      </c>
      <c r="E675" s="367">
        <f>'[1]VI. PRESUPUESTO Y RRHH'!BI55</f>
        <v>0</v>
      </c>
      <c r="F675" s="367">
        <f>'[1]VI. PRESUPUESTO Y RRHH'!BJ55</f>
        <v>0</v>
      </c>
      <c r="G675" s="367">
        <f>'[1]VI. PRESUPUESTO Y RRHH'!BK55</f>
        <v>0</v>
      </c>
      <c r="H675" s="367">
        <f>'[1]VI. PRESUPUESTO Y RRHH'!BL55</f>
        <v>0</v>
      </c>
      <c r="I675" s="367">
        <f>'[1]VI. PRESUPUESTO Y RRHH'!BM55</f>
        <v>0</v>
      </c>
      <c r="J675" s="367">
        <f>'[1]VI. PRESUPUESTO Y RRHH'!BN55</f>
        <v>0</v>
      </c>
      <c r="K675" s="367">
        <f>'[1]VI. PRESUPUESTO Y RRHH'!BO55</f>
        <v>0</v>
      </c>
      <c r="L675" s="367">
        <f>'[1]VI. PRESUPUESTO Y RRHH'!BP55</f>
        <v>0</v>
      </c>
      <c r="M675" s="367">
        <f>'[1]VI. PRESUPUESTO Y RRHH'!BQ55</f>
        <v>0</v>
      </c>
    </row>
    <row r="676" spans="1:13" s="382" customFormat="1" ht="15.75" customHeight="1" x14ac:dyDescent="0.25">
      <c r="A676" s="367" t="str">
        <f>'[1]VI. PRESUPUESTO Y RRHH'!BS15</f>
        <v>Partida</v>
      </c>
      <c r="B676" s="367">
        <f>'[1]VI. PRESUPUESTO Y RRHH'!BT15</f>
        <v>0</v>
      </c>
      <c r="C676" s="367" t="str">
        <f>'[1]VI. PRESUPUESTO Y RRHH'!BU15</f>
        <v>Capitulo</v>
      </c>
      <c r="D676" s="367">
        <f>'[1]VI. PRESUPUESTO Y RRHH'!BV15</f>
        <v>0</v>
      </c>
      <c r="E676" s="367" t="str">
        <f>'[1]VI. PRESUPUESTO Y RRHH'!BW15</f>
        <v>Programa</v>
      </c>
      <c r="F676" s="367">
        <f>'[1]VI. PRESUPUESTO Y RRHH'!BX15</f>
        <v>0</v>
      </c>
      <c r="G676" s="367"/>
      <c r="H676" s="367"/>
      <c r="I676" s="367"/>
      <c r="J676" s="367"/>
      <c r="K676" s="367"/>
      <c r="L676" s="367"/>
      <c r="M676" s="367"/>
    </row>
    <row r="677" spans="1:13" s="382" customFormat="1" ht="15.75" customHeight="1" x14ac:dyDescent="0.25">
      <c r="A677" s="367" t="str">
        <f>'[1]VI. PRESUPUESTO Y RRHH'!BS16</f>
        <v xml:space="preserve">SUBTITULO </v>
      </c>
      <c r="B677" s="367" t="str">
        <f>'[1]VI. PRESUPUESTO Y RRHH'!BT16</f>
        <v>ITEM</v>
      </c>
      <c r="C677" s="367" t="str">
        <f>'[1]VI. PRESUPUESTO Y RRHH'!BU16</f>
        <v>DENOMINACIONES</v>
      </c>
      <c r="D677" s="367" t="str">
        <f>'[1]VI. PRESUPUESTO Y RRHH'!CE16</f>
        <v>ASIGNACIÓN</v>
      </c>
      <c r="E677" s="367" t="str">
        <f>'[1]VI. PRESUPUESTO Y RRHH'!CF16</f>
        <v>GASTO SOCIAL (M$)</v>
      </c>
      <c r="F677" s="367">
        <f>'[1]VI. PRESUPUESTO Y RRHH'!CG16</f>
        <v>0</v>
      </c>
      <c r="G677" s="367">
        <f>'[1]VI. PRESUPUESTO Y RRHH'!CH16</f>
        <v>0</v>
      </c>
      <c r="H677" s="367">
        <f>'[1]VI. PRESUPUESTO Y RRHH'!CI16</f>
        <v>0</v>
      </c>
      <c r="I677" s="367" t="str">
        <f>'[1]VI. PRESUPUESTO Y RRHH'!CJ16</f>
        <v>GASTOS ADMINISTRATIVOS (M$)</v>
      </c>
      <c r="J677" s="367">
        <f>'[1]VI. PRESUPUESTO Y RRHH'!CK16</f>
        <v>0</v>
      </c>
      <c r="K677" s="367">
        <f>'[1]VI. PRESUPUESTO Y RRHH'!CL16</f>
        <v>0</v>
      </c>
      <c r="L677" s="367">
        <f>'[1]VI. PRESUPUESTO Y RRHH'!CM16</f>
        <v>0</v>
      </c>
      <c r="M677" s="367" t="str">
        <f>'[1]VI. PRESUPUESTO Y RRHH'!CN16</f>
        <v>TOTAL</v>
      </c>
    </row>
    <row r="678" spans="1:13" s="382" customFormat="1" ht="15.75" customHeight="1" x14ac:dyDescent="0.25">
      <c r="A678" s="367">
        <f>'[1]VI. PRESUPUESTO Y RRHH'!BS17</f>
        <v>0</v>
      </c>
      <c r="B678" s="367">
        <f>'[1]VI. PRESUPUESTO Y RRHH'!BT17</f>
        <v>0</v>
      </c>
      <c r="C678" s="367">
        <f>'[1]VI. PRESUPUESTO Y RRHH'!BU17</f>
        <v>0</v>
      </c>
      <c r="D678" s="367">
        <f>'[1]VI. PRESUPUESTO Y RRHH'!CE17</f>
        <v>0</v>
      </c>
      <c r="E678" s="367" t="str">
        <f>'[1]VI. PRESUPUESTO Y RRHH'!CF17</f>
        <v>MONETARIO</v>
      </c>
      <c r="F678" s="367" t="str">
        <f>'[1]VI. PRESUPUESTO Y RRHH'!CG17</f>
        <v>BIENES</v>
      </c>
      <c r="G678" s="367" t="str">
        <f>'[1]VI. PRESUPUESTO Y RRHH'!CH17</f>
        <v>PERSONAL / RRHH</v>
      </c>
      <c r="H678" s="367" t="str">
        <f>'[1]VI. PRESUPUESTO Y RRHH'!CI17</f>
        <v>OTROS SERVICIOS</v>
      </c>
      <c r="I678" s="367" t="str">
        <f>'[1]VI. PRESUPUESTO Y RRHH'!CJ17</f>
        <v>PERSONAL / RRHH</v>
      </c>
      <c r="J678" s="367" t="str">
        <f>'[1]VI. PRESUPUESTO Y RRHH'!CK17</f>
        <v>BIENES/ EQUIPAMIENTO</v>
      </c>
      <c r="K678" s="367" t="str">
        <f>'[1]VI. PRESUPUESTO Y RRHH'!CL17</f>
        <v>SERVICIOS</v>
      </c>
      <c r="L678" s="367" t="str">
        <f>'[1]VI. PRESUPUESTO Y RRHH'!CM17</f>
        <v>OTROS</v>
      </c>
      <c r="M678" s="367">
        <f>'[1]VI. PRESUPUESTO Y RRHH'!CN17</f>
        <v>0</v>
      </c>
    </row>
    <row r="679" spans="1:13" s="382" customFormat="1" ht="15.75" customHeight="1" x14ac:dyDescent="0.25">
      <c r="A679" s="367">
        <f>'[1]VI. PRESUPUESTO Y RRHH'!BS18</f>
        <v>21</v>
      </c>
      <c r="B679" s="367">
        <f>'[1]VI. PRESUPUESTO Y RRHH'!BT18</f>
        <v>0</v>
      </c>
      <c r="C679" s="367" t="str">
        <f>'[1]VI. PRESUPUESTO Y RRHH'!BU18</f>
        <v>GASTOS EN PERSONAL</v>
      </c>
      <c r="D679" s="367">
        <f>'[1]VI. PRESUPUESTO Y RRHH'!CE18</f>
        <v>0</v>
      </c>
      <c r="E679" s="367">
        <f>'[1]VI. PRESUPUESTO Y RRHH'!CF18</f>
        <v>0</v>
      </c>
      <c r="F679" s="367">
        <f>'[1]VI. PRESUPUESTO Y RRHH'!CG18</f>
        <v>0</v>
      </c>
      <c r="G679" s="367">
        <f>'[1]VI. PRESUPUESTO Y RRHH'!CH18</f>
        <v>0</v>
      </c>
      <c r="H679" s="367">
        <f>'[1]VI. PRESUPUESTO Y RRHH'!CI18</f>
        <v>0</v>
      </c>
      <c r="I679" s="367">
        <f>'[1]VI. PRESUPUESTO Y RRHH'!CJ18</f>
        <v>0</v>
      </c>
      <c r="J679" s="367">
        <f>'[1]VI. PRESUPUESTO Y RRHH'!CK18</f>
        <v>0</v>
      </c>
      <c r="K679" s="367">
        <f>'[1]VI. PRESUPUESTO Y RRHH'!CL18</f>
        <v>0</v>
      </c>
      <c r="L679" s="367">
        <f>'[1]VI. PRESUPUESTO Y RRHH'!CM18</f>
        <v>0</v>
      </c>
      <c r="M679" s="367">
        <f>'[1]VI. PRESUPUESTO Y RRHH'!CN18</f>
        <v>0</v>
      </c>
    </row>
    <row r="680" spans="1:13" s="382" customFormat="1" ht="15.75" customHeight="1" x14ac:dyDescent="0.25">
      <c r="A680" s="367">
        <f>'[1]VI. PRESUPUESTO Y RRHH'!BS19</f>
        <v>22</v>
      </c>
      <c r="B680" s="367">
        <f>'[1]VI. PRESUPUESTO Y RRHH'!BT19</f>
        <v>0</v>
      </c>
      <c r="C680" s="367" t="str">
        <f>'[1]VI. PRESUPUESTO Y RRHH'!BU19</f>
        <v>BIENES Y SERVICIOS DE CONSUMO</v>
      </c>
      <c r="D680" s="367">
        <f>'[1]VI. PRESUPUESTO Y RRHH'!CE19</f>
        <v>0</v>
      </c>
      <c r="E680" s="367">
        <f>'[1]VI. PRESUPUESTO Y RRHH'!CF19</f>
        <v>0</v>
      </c>
      <c r="F680" s="367">
        <f>'[1]VI. PRESUPUESTO Y RRHH'!CG19</f>
        <v>0</v>
      </c>
      <c r="G680" s="367">
        <f>'[1]VI. PRESUPUESTO Y RRHH'!CH19</f>
        <v>0</v>
      </c>
      <c r="H680" s="367">
        <f>'[1]VI. PRESUPUESTO Y RRHH'!CI19</f>
        <v>0</v>
      </c>
      <c r="I680" s="367">
        <f>'[1]VI. PRESUPUESTO Y RRHH'!CJ19</f>
        <v>0</v>
      </c>
      <c r="J680" s="367">
        <f>'[1]VI. PRESUPUESTO Y RRHH'!CK19</f>
        <v>0</v>
      </c>
      <c r="K680" s="367">
        <f>'[1]VI. PRESUPUESTO Y RRHH'!CL19</f>
        <v>0</v>
      </c>
      <c r="L680" s="367">
        <f>'[1]VI. PRESUPUESTO Y RRHH'!CM19</f>
        <v>0</v>
      </c>
      <c r="M680" s="367">
        <f>'[1]VI. PRESUPUESTO Y RRHH'!CN19</f>
        <v>0</v>
      </c>
    </row>
    <row r="681" spans="1:13" s="382" customFormat="1" ht="15.75" customHeight="1" x14ac:dyDescent="0.25">
      <c r="A681" s="367">
        <f>'[1]VI. PRESUPUESTO Y RRHH'!BS20</f>
        <v>23</v>
      </c>
      <c r="B681" s="367">
        <f>'[1]VI. PRESUPUESTO Y RRHH'!BT20</f>
        <v>0</v>
      </c>
      <c r="C681" s="367" t="str">
        <f>'[1]VI. PRESUPUESTO Y RRHH'!BU20</f>
        <v>PRESTACIONES DE SEGURIDAD SOCIAL</v>
      </c>
      <c r="D681" s="367">
        <f>'[1]VI. PRESUPUESTO Y RRHH'!CE20</f>
        <v>0</v>
      </c>
      <c r="E681" s="367">
        <f>'[1]VI. PRESUPUESTO Y RRHH'!CF20</f>
        <v>0</v>
      </c>
      <c r="F681" s="367">
        <f>'[1]VI. PRESUPUESTO Y RRHH'!CG20</f>
        <v>0</v>
      </c>
      <c r="G681" s="367">
        <f>'[1]VI. PRESUPUESTO Y RRHH'!CH20</f>
        <v>0</v>
      </c>
      <c r="H681" s="367">
        <f>'[1]VI. PRESUPUESTO Y RRHH'!CI20</f>
        <v>0</v>
      </c>
      <c r="I681" s="367">
        <f>'[1]VI. PRESUPUESTO Y RRHH'!CJ20</f>
        <v>0</v>
      </c>
      <c r="J681" s="367">
        <f>'[1]VI. PRESUPUESTO Y RRHH'!CK20</f>
        <v>0</v>
      </c>
      <c r="K681" s="367">
        <f>'[1]VI. PRESUPUESTO Y RRHH'!CL20</f>
        <v>0</v>
      </c>
      <c r="L681" s="367">
        <f>'[1]VI. PRESUPUESTO Y RRHH'!CM20</f>
        <v>0</v>
      </c>
      <c r="M681" s="367">
        <f>'[1]VI. PRESUPUESTO Y RRHH'!CN20</f>
        <v>0</v>
      </c>
    </row>
    <row r="682" spans="1:13" s="382" customFormat="1" ht="15.75" customHeight="1" x14ac:dyDescent="0.25">
      <c r="A682" s="367">
        <f>'[1]VI. PRESUPUESTO Y RRHH'!BS21</f>
        <v>24</v>
      </c>
      <c r="B682" s="367">
        <f>'[1]VI. PRESUPUESTO Y RRHH'!BT21</f>
        <v>0</v>
      </c>
      <c r="C682" s="367" t="str">
        <f>'[1]VI. PRESUPUESTO Y RRHH'!BU21</f>
        <v>TRANSFERENCIAS CORRIENTES</v>
      </c>
      <c r="D682" s="367">
        <f>'[1]VI. PRESUPUESTO Y RRHH'!CE21</f>
        <v>0</v>
      </c>
      <c r="E682" s="367">
        <f>'[1]VI. PRESUPUESTO Y RRHH'!CF21</f>
        <v>0</v>
      </c>
      <c r="F682" s="367">
        <f>'[1]VI. PRESUPUESTO Y RRHH'!CG21</f>
        <v>0</v>
      </c>
      <c r="G682" s="367">
        <f>'[1]VI. PRESUPUESTO Y RRHH'!CH21</f>
        <v>0</v>
      </c>
      <c r="H682" s="367">
        <f>'[1]VI. PRESUPUESTO Y RRHH'!CI21</f>
        <v>0</v>
      </c>
      <c r="I682" s="367">
        <f>'[1]VI. PRESUPUESTO Y RRHH'!CJ21</f>
        <v>0</v>
      </c>
      <c r="J682" s="367">
        <f>'[1]VI. PRESUPUESTO Y RRHH'!CK21</f>
        <v>0</v>
      </c>
      <c r="K682" s="367">
        <f>'[1]VI. PRESUPUESTO Y RRHH'!CL21</f>
        <v>0</v>
      </c>
      <c r="L682" s="367">
        <f>'[1]VI. PRESUPUESTO Y RRHH'!CM21</f>
        <v>0</v>
      </c>
      <c r="M682" s="367">
        <f>'[1]VI. PRESUPUESTO Y RRHH'!CN21</f>
        <v>0</v>
      </c>
    </row>
    <row r="683" spans="1:13" s="382" customFormat="1" ht="15.75" customHeight="1" x14ac:dyDescent="0.25">
      <c r="A683" s="367">
        <f>'[1]VI. PRESUPUESTO Y RRHH'!BS22</f>
        <v>0</v>
      </c>
      <c r="B683" s="367" t="str">
        <f>'[1]VI. PRESUPUESTO Y RRHH'!BT22</f>
        <v>01</v>
      </c>
      <c r="C683" s="367" t="str">
        <f>'[1]VI. PRESUPUESTO Y RRHH'!BU22</f>
        <v xml:space="preserve"> Al Sector Privado</v>
      </c>
      <c r="D683" s="367">
        <f>'[1]VI. PRESUPUESTO Y RRHH'!CE22</f>
        <v>0</v>
      </c>
      <c r="E683" s="367">
        <f>'[1]VI. PRESUPUESTO Y RRHH'!CF22</f>
        <v>0</v>
      </c>
      <c r="F683" s="367">
        <f>'[1]VI. PRESUPUESTO Y RRHH'!CG22</f>
        <v>0</v>
      </c>
      <c r="G683" s="367">
        <f>'[1]VI. PRESUPUESTO Y RRHH'!CH22</f>
        <v>0</v>
      </c>
      <c r="H683" s="367">
        <f>'[1]VI. PRESUPUESTO Y RRHH'!CI22</f>
        <v>0</v>
      </c>
      <c r="I683" s="367">
        <f>'[1]VI. PRESUPUESTO Y RRHH'!CJ22</f>
        <v>0</v>
      </c>
      <c r="J683" s="367">
        <f>'[1]VI. PRESUPUESTO Y RRHH'!CK22</f>
        <v>0</v>
      </c>
      <c r="K683" s="367">
        <f>'[1]VI. PRESUPUESTO Y RRHH'!CL22</f>
        <v>0</v>
      </c>
      <c r="L683" s="367">
        <f>'[1]VI. PRESUPUESTO Y RRHH'!CM22</f>
        <v>0</v>
      </c>
      <c r="M683" s="367">
        <f>'[1]VI. PRESUPUESTO Y RRHH'!CN22</f>
        <v>0</v>
      </c>
    </row>
    <row r="684" spans="1:13" s="382" customFormat="1" ht="15.75" customHeight="1" x14ac:dyDescent="0.25">
      <c r="A684" s="367">
        <f>'[1]VI. PRESUPUESTO Y RRHH'!BS23</f>
        <v>0</v>
      </c>
      <c r="B684" s="367" t="str">
        <f>'[1]VI. PRESUPUESTO Y RRHH'!BT23</f>
        <v>01</v>
      </c>
      <c r="C684" s="367">
        <f>'[1]VI. PRESUPUESTO Y RRHH'!BU23</f>
        <v>0</v>
      </c>
      <c r="D684" s="367">
        <f>'[1]VI. PRESUPUESTO Y RRHH'!CE23</f>
        <v>0</v>
      </c>
      <c r="E684" s="367">
        <f>'[1]VI. PRESUPUESTO Y RRHH'!CF23</f>
        <v>0</v>
      </c>
      <c r="F684" s="367">
        <f>'[1]VI. PRESUPUESTO Y RRHH'!CG23</f>
        <v>0</v>
      </c>
      <c r="G684" s="367">
        <f>'[1]VI. PRESUPUESTO Y RRHH'!CH23</f>
        <v>0</v>
      </c>
      <c r="H684" s="367">
        <f>'[1]VI. PRESUPUESTO Y RRHH'!CI23</f>
        <v>0</v>
      </c>
      <c r="I684" s="367">
        <f>'[1]VI. PRESUPUESTO Y RRHH'!CJ23</f>
        <v>0</v>
      </c>
      <c r="J684" s="367">
        <f>'[1]VI. PRESUPUESTO Y RRHH'!CK23</f>
        <v>0</v>
      </c>
      <c r="K684" s="367">
        <f>'[1]VI. PRESUPUESTO Y RRHH'!CL23</f>
        <v>0</v>
      </c>
      <c r="L684" s="367">
        <f>'[1]VI. PRESUPUESTO Y RRHH'!CM23</f>
        <v>0</v>
      </c>
      <c r="M684" s="367">
        <f>'[1]VI. PRESUPUESTO Y RRHH'!CN23</f>
        <v>0</v>
      </c>
    </row>
    <row r="685" spans="1:13" s="382" customFormat="1" ht="15.75" customHeight="1" x14ac:dyDescent="0.25">
      <c r="A685" s="367">
        <f>'[1]VI. PRESUPUESTO Y RRHH'!BS24</f>
        <v>0</v>
      </c>
      <c r="B685" s="367" t="str">
        <f>'[1]VI. PRESUPUESTO Y RRHH'!BT24</f>
        <v>01</v>
      </c>
      <c r="C685" s="367">
        <f>'[1]VI. PRESUPUESTO Y RRHH'!BU24</f>
        <v>0</v>
      </c>
      <c r="D685" s="367">
        <f>'[1]VI. PRESUPUESTO Y RRHH'!CE24</f>
        <v>0</v>
      </c>
      <c r="E685" s="367">
        <f>'[1]VI. PRESUPUESTO Y RRHH'!CF24</f>
        <v>0</v>
      </c>
      <c r="F685" s="367">
        <f>'[1]VI. PRESUPUESTO Y RRHH'!CG24</f>
        <v>0</v>
      </c>
      <c r="G685" s="367">
        <f>'[1]VI. PRESUPUESTO Y RRHH'!CH24</f>
        <v>0</v>
      </c>
      <c r="H685" s="367">
        <f>'[1]VI. PRESUPUESTO Y RRHH'!CI24</f>
        <v>0</v>
      </c>
      <c r="I685" s="367">
        <f>'[1]VI. PRESUPUESTO Y RRHH'!CJ24</f>
        <v>0</v>
      </c>
      <c r="J685" s="367">
        <f>'[1]VI. PRESUPUESTO Y RRHH'!CK24</f>
        <v>0</v>
      </c>
      <c r="K685" s="367">
        <f>'[1]VI. PRESUPUESTO Y RRHH'!CL24</f>
        <v>0</v>
      </c>
      <c r="L685" s="367">
        <f>'[1]VI. PRESUPUESTO Y RRHH'!CM24</f>
        <v>0</v>
      </c>
      <c r="M685" s="367">
        <f>'[1]VI. PRESUPUESTO Y RRHH'!CN24</f>
        <v>0</v>
      </c>
    </row>
    <row r="686" spans="1:13" s="382" customFormat="1" ht="15.75" customHeight="1" x14ac:dyDescent="0.25">
      <c r="A686" s="367">
        <f>'[1]VI. PRESUPUESTO Y RRHH'!BS25</f>
        <v>0</v>
      </c>
      <c r="B686" s="367" t="str">
        <f>'[1]VI. PRESUPUESTO Y RRHH'!BT25</f>
        <v>01</v>
      </c>
      <c r="C686" s="367">
        <f>'[1]VI. PRESUPUESTO Y RRHH'!BU25</f>
        <v>0</v>
      </c>
      <c r="D686" s="367">
        <f>'[1]VI. PRESUPUESTO Y RRHH'!CE25</f>
        <v>0</v>
      </c>
      <c r="E686" s="367">
        <f>'[1]VI. PRESUPUESTO Y RRHH'!CF25</f>
        <v>0</v>
      </c>
      <c r="F686" s="367">
        <f>'[1]VI. PRESUPUESTO Y RRHH'!CG25</f>
        <v>0</v>
      </c>
      <c r="G686" s="367">
        <f>'[1]VI. PRESUPUESTO Y RRHH'!CH25</f>
        <v>0</v>
      </c>
      <c r="H686" s="367">
        <f>'[1]VI. PRESUPUESTO Y RRHH'!CI25</f>
        <v>0</v>
      </c>
      <c r="I686" s="367">
        <f>'[1]VI. PRESUPUESTO Y RRHH'!CJ25</f>
        <v>0</v>
      </c>
      <c r="J686" s="367">
        <f>'[1]VI. PRESUPUESTO Y RRHH'!CK25</f>
        <v>0</v>
      </c>
      <c r="K686" s="367">
        <f>'[1]VI. PRESUPUESTO Y RRHH'!CL25</f>
        <v>0</v>
      </c>
      <c r="L686" s="367">
        <f>'[1]VI. PRESUPUESTO Y RRHH'!CM25</f>
        <v>0</v>
      </c>
      <c r="M686" s="367">
        <f>'[1]VI. PRESUPUESTO Y RRHH'!CN25</f>
        <v>0</v>
      </c>
    </row>
    <row r="687" spans="1:13" s="382" customFormat="1" ht="15.75" customHeight="1" x14ac:dyDescent="0.25">
      <c r="A687" s="367">
        <f>'[1]VI. PRESUPUESTO Y RRHH'!BS26</f>
        <v>0</v>
      </c>
      <c r="B687" s="367" t="str">
        <f>'[1]VI. PRESUPUESTO Y RRHH'!BT26</f>
        <v>01</v>
      </c>
      <c r="C687" s="367">
        <f>'[1]VI. PRESUPUESTO Y RRHH'!BU26</f>
        <v>0</v>
      </c>
      <c r="D687" s="367">
        <f>'[1]VI. PRESUPUESTO Y RRHH'!CE26</f>
        <v>0</v>
      </c>
      <c r="E687" s="367">
        <f>'[1]VI. PRESUPUESTO Y RRHH'!CF26</f>
        <v>0</v>
      </c>
      <c r="F687" s="367">
        <f>'[1]VI. PRESUPUESTO Y RRHH'!CG26</f>
        <v>0</v>
      </c>
      <c r="G687" s="367">
        <f>'[1]VI. PRESUPUESTO Y RRHH'!CH26</f>
        <v>0</v>
      </c>
      <c r="H687" s="367">
        <f>'[1]VI. PRESUPUESTO Y RRHH'!CI26</f>
        <v>0</v>
      </c>
      <c r="I687" s="367">
        <f>'[1]VI. PRESUPUESTO Y RRHH'!CJ26</f>
        <v>0</v>
      </c>
      <c r="J687" s="367">
        <f>'[1]VI. PRESUPUESTO Y RRHH'!CK26</f>
        <v>0</v>
      </c>
      <c r="K687" s="367">
        <f>'[1]VI. PRESUPUESTO Y RRHH'!CL26</f>
        <v>0</v>
      </c>
      <c r="L687" s="367">
        <f>'[1]VI. PRESUPUESTO Y RRHH'!CM26</f>
        <v>0</v>
      </c>
      <c r="M687" s="367">
        <f>'[1]VI. PRESUPUESTO Y RRHH'!CN26</f>
        <v>0</v>
      </c>
    </row>
    <row r="688" spans="1:13" s="382" customFormat="1" ht="15.75" customHeight="1" x14ac:dyDescent="0.25">
      <c r="A688" s="367">
        <f>'[1]VI. PRESUPUESTO Y RRHH'!BS27</f>
        <v>0</v>
      </c>
      <c r="B688" s="367" t="str">
        <f>'[1]VI. PRESUPUESTO Y RRHH'!BT27</f>
        <v>02</v>
      </c>
      <c r="C688" s="367" t="str">
        <f>'[1]VI. PRESUPUESTO Y RRHH'!BU27</f>
        <v>Al Gobierno Central</v>
      </c>
      <c r="D688" s="367">
        <f>'[1]VI. PRESUPUESTO Y RRHH'!CE27</f>
        <v>0</v>
      </c>
      <c r="E688" s="367">
        <f>'[1]VI. PRESUPUESTO Y RRHH'!CF27</f>
        <v>0</v>
      </c>
      <c r="F688" s="367">
        <f>'[1]VI. PRESUPUESTO Y RRHH'!CG27</f>
        <v>0</v>
      </c>
      <c r="G688" s="367">
        <f>'[1]VI. PRESUPUESTO Y RRHH'!CH27</f>
        <v>0</v>
      </c>
      <c r="H688" s="367">
        <f>'[1]VI. PRESUPUESTO Y RRHH'!CI27</f>
        <v>0</v>
      </c>
      <c r="I688" s="367">
        <f>'[1]VI. PRESUPUESTO Y RRHH'!CJ27</f>
        <v>0</v>
      </c>
      <c r="J688" s="367">
        <f>'[1]VI. PRESUPUESTO Y RRHH'!CK27</f>
        <v>0</v>
      </c>
      <c r="K688" s="367">
        <f>'[1]VI. PRESUPUESTO Y RRHH'!CL27</f>
        <v>0</v>
      </c>
      <c r="L688" s="367">
        <f>'[1]VI. PRESUPUESTO Y RRHH'!CM27</f>
        <v>0</v>
      </c>
      <c r="M688" s="367">
        <f>'[1]VI. PRESUPUESTO Y RRHH'!CN27</f>
        <v>0</v>
      </c>
    </row>
    <row r="689" spans="1:13" s="382" customFormat="1" ht="15.75" customHeight="1" x14ac:dyDescent="0.25">
      <c r="A689" s="367">
        <f>'[1]VI. PRESUPUESTO Y RRHH'!BS28</f>
        <v>0</v>
      </c>
      <c r="B689" s="367" t="str">
        <f>'[1]VI. PRESUPUESTO Y RRHH'!BT28</f>
        <v>03</v>
      </c>
      <c r="C689" s="367" t="str">
        <f>'[1]VI. PRESUPUESTO Y RRHH'!BU28</f>
        <v>A Otras Entidades Públicas</v>
      </c>
      <c r="D689" s="367">
        <f>'[1]VI. PRESUPUESTO Y RRHH'!CE28</f>
        <v>0</v>
      </c>
      <c r="E689" s="367">
        <f>'[1]VI. PRESUPUESTO Y RRHH'!CF28</f>
        <v>0</v>
      </c>
      <c r="F689" s="367">
        <f>'[1]VI. PRESUPUESTO Y RRHH'!CG28</f>
        <v>0</v>
      </c>
      <c r="G689" s="367">
        <f>'[1]VI. PRESUPUESTO Y RRHH'!CH28</f>
        <v>0</v>
      </c>
      <c r="H689" s="367">
        <f>'[1]VI. PRESUPUESTO Y RRHH'!CI28</f>
        <v>0</v>
      </c>
      <c r="I689" s="367">
        <f>'[1]VI. PRESUPUESTO Y RRHH'!CJ28</f>
        <v>0</v>
      </c>
      <c r="J689" s="367">
        <f>'[1]VI. PRESUPUESTO Y RRHH'!CK28</f>
        <v>0</v>
      </c>
      <c r="K689" s="367">
        <f>'[1]VI. PRESUPUESTO Y RRHH'!CL28</f>
        <v>0</v>
      </c>
      <c r="L689" s="367">
        <f>'[1]VI. PRESUPUESTO Y RRHH'!CM28</f>
        <v>0</v>
      </c>
      <c r="M689" s="367">
        <f>'[1]VI. PRESUPUESTO Y RRHH'!CN28</f>
        <v>0</v>
      </c>
    </row>
    <row r="690" spans="1:13" s="382" customFormat="1" ht="15.75" customHeight="1" x14ac:dyDescent="0.25">
      <c r="A690" s="367">
        <f>'[1]VI. PRESUPUESTO Y RRHH'!BS29</f>
        <v>0</v>
      </c>
      <c r="B690" s="367" t="str">
        <f>'[1]VI. PRESUPUESTO Y RRHH'!BT29</f>
        <v xml:space="preserve">04 </v>
      </c>
      <c r="C690" s="367" t="str">
        <f>'[1]VI. PRESUPUESTO Y RRHH'!BU29</f>
        <v>A Empresas Públicas no financieras</v>
      </c>
      <c r="D690" s="367">
        <f>'[1]VI. PRESUPUESTO Y RRHH'!CE29</f>
        <v>0</v>
      </c>
      <c r="E690" s="367">
        <f>'[1]VI. PRESUPUESTO Y RRHH'!CF29</f>
        <v>0</v>
      </c>
      <c r="F690" s="367">
        <f>'[1]VI. PRESUPUESTO Y RRHH'!CG29</f>
        <v>0</v>
      </c>
      <c r="G690" s="367">
        <f>'[1]VI. PRESUPUESTO Y RRHH'!CH29</f>
        <v>0</v>
      </c>
      <c r="H690" s="367">
        <f>'[1]VI. PRESUPUESTO Y RRHH'!CI29</f>
        <v>0</v>
      </c>
      <c r="I690" s="367">
        <f>'[1]VI. PRESUPUESTO Y RRHH'!CJ29</f>
        <v>0</v>
      </c>
      <c r="J690" s="367">
        <f>'[1]VI. PRESUPUESTO Y RRHH'!CK29</f>
        <v>0</v>
      </c>
      <c r="K690" s="367">
        <f>'[1]VI. PRESUPUESTO Y RRHH'!CL29</f>
        <v>0</v>
      </c>
      <c r="L690" s="367">
        <f>'[1]VI. PRESUPUESTO Y RRHH'!CM29</f>
        <v>0</v>
      </c>
      <c r="M690" s="367">
        <f>'[1]VI. PRESUPUESTO Y RRHH'!CN29</f>
        <v>0</v>
      </c>
    </row>
    <row r="691" spans="1:13" s="382" customFormat="1" ht="15.75" customHeight="1" x14ac:dyDescent="0.25">
      <c r="A691" s="367" t="str">
        <f>'[1]VI. PRESUPUESTO Y RRHH'!BS30</f>
        <v/>
      </c>
      <c r="B691" s="367" t="str">
        <f>'[1]VI. PRESUPUESTO Y RRHH'!BT30</f>
        <v>05</v>
      </c>
      <c r="C691" s="367" t="str">
        <f>'[1]VI. PRESUPUESTO Y RRHH'!BU30</f>
        <v>A Empresas Públicas  financieras</v>
      </c>
      <c r="D691" s="367">
        <f>'[1]VI. PRESUPUESTO Y RRHH'!CE30</f>
        <v>0</v>
      </c>
      <c r="E691" s="367">
        <f>'[1]VI. PRESUPUESTO Y RRHH'!CF30</f>
        <v>0</v>
      </c>
      <c r="F691" s="367">
        <f>'[1]VI. PRESUPUESTO Y RRHH'!CG30</f>
        <v>0</v>
      </c>
      <c r="G691" s="367">
        <f>'[1]VI. PRESUPUESTO Y RRHH'!CH30</f>
        <v>0</v>
      </c>
      <c r="H691" s="367">
        <f>'[1]VI. PRESUPUESTO Y RRHH'!CI30</f>
        <v>0</v>
      </c>
      <c r="I691" s="367">
        <f>'[1]VI. PRESUPUESTO Y RRHH'!CJ30</f>
        <v>0</v>
      </c>
      <c r="J691" s="367">
        <f>'[1]VI. PRESUPUESTO Y RRHH'!CK30</f>
        <v>0</v>
      </c>
      <c r="K691" s="367">
        <f>'[1]VI. PRESUPUESTO Y RRHH'!CL30</f>
        <v>0</v>
      </c>
      <c r="L691" s="367">
        <f>'[1]VI. PRESUPUESTO Y RRHH'!CM30</f>
        <v>0</v>
      </c>
      <c r="M691" s="367">
        <f>'[1]VI. PRESUPUESTO Y RRHH'!CN30</f>
        <v>0</v>
      </c>
    </row>
    <row r="692" spans="1:13" s="382" customFormat="1" ht="15.75" customHeight="1" x14ac:dyDescent="0.25">
      <c r="A692" s="367">
        <f>'[1]VI. PRESUPUESTO Y RRHH'!BS31</f>
        <v>0</v>
      </c>
      <c r="B692" s="367" t="str">
        <f>'[1]VI. PRESUPUESTO Y RRHH'!BT31</f>
        <v>06</v>
      </c>
      <c r="C692" s="367" t="str">
        <f>'[1]VI. PRESUPUESTO Y RRHH'!BU31</f>
        <v>A gobiernos extranjeros</v>
      </c>
      <c r="D692" s="367">
        <f>'[1]VI. PRESUPUESTO Y RRHH'!CE31</f>
        <v>0</v>
      </c>
      <c r="E692" s="367">
        <f>'[1]VI. PRESUPUESTO Y RRHH'!CF31</f>
        <v>0</v>
      </c>
      <c r="F692" s="367">
        <f>'[1]VI. PRESUPUESTO Y RRHH'!CG31</f>
        <v>0</v>
      </c>
      <c r="G692" s="367">
        <f>'[1]VI. PRESUPUESTO Y RRHH'!CH31</f>
        <v>0</v>
      </c>
      <c r="H692" s="367">
        <f>'[1]VI. PRESUPUESTO Y RRHH'!CI31</f>
        <v>0</v>
      </c>
      <c r="I692" s="367">
        <f>'[1]VI. PRESUPUESTO Y RRHH'!CJ31</f>
        <v>0</v>
      </c>
      <c r="J692" s="367">
        <f>'[1]VI. PRESUPUESTO Y RRHH'!CK31</f>
        <v>0</v>
      </c>
      <c r="K692" s="367">
        <f>'[1]VI. PRESUPUESTO Y RRHH'!CL31</f>
        <v>0</v>
      </c>
      <c r="L692" s="367">
        <f>'[1]VI. PRESUPUESTO Y RRHH'!CM31</f>
        <v>0</v>
      </c>
      <c r="M692" s="367">
        <f>'[1]VI. PRESUPUESTO Y RRHH'!CN31</f>
        <v>0</v>
      </c>
    </row>
    <row r="693" spans="1:13" s="382" customFormat="1" ht="15.75" customHeight="1" x14ac:dyDescent="0.25">
      <c r="A693" s="367">
        <f>'[1]VI. PRESUPUESTO Y RRHH'!BS32</f>
        <v>0</v>
      </c>
      <c r="B693" s="367" t="str">
        <f>'[1]VI. PRESUPUESTO Y RRHH'!BT32</f>
        <v>07</v>
      </c>
      <c r="C693" s="367" t="str">
        <f>'[1]VI. PRESUPUESTO Y RRHH'!BU32</f>
        <v>A Org. Internacionales</v>
      </c>
      <c r="D693" s="367">
        <f>'[1]VI. PRESUPUESTO Y RRHH'!CE32</f>
        <v>0</v>
      </c>
      <c r="E693" s="367">
        <f>'[1]VI. PRESUPUESTO Y RRHH'!CF32</f>
        <v>0</v>
      </c>
      <c r="F693" s="367">
        <f>'[1]VI. PRESUPUESTO Y RRHH'!CG32</f>
        <v>0</v>
      </c>
      <c r="G693" s="367">
        <f>'[1]VI. PRESUPUESTO Y RRHH'!CH32</f>
        <v>0</v>
      </c>
      <c r="H693" s="367">
        <f>'[1]VI. PRESUPUESTO Y RRHH'!CI32</f>
        <v>0</v>
      </c>
      <c r="I693" s="367">
        <f>'[1]VI. PRESUPUESTO Y RRHH'!CJ32</f>
        <v>0</v>
      </c>
      <c r="J693" s="367">
        <f>'[1]VI. PRESUPUESTO Y RRHH'!CK32</f>
        <v>0</v>
      </c>
      <c r="K693" s="367">
        <f>'[1]VI. PRESUPUESTO Y RRHH'!CL32</f>
        <v>0</v>
      </c>
      <c r="L693" s="367">
        <f>'[1]VI. PRESUPUESTO Y RRHH'!CM32</f>
        <v>0</v>
      </c>
      <c r="M693" s="367">
        <f>'[1]VI. PRESUPUESTO Y RRHH'!CN32</f>
        <v>0</v>
      </c>
    </row>
    <row r="694" spans="1:13" s="382" customFormat="1" ht="15.75" customHeight="1" x14ac:dyDescent="0.25">
      <c r="A694" s="367">
        <f>'[1]VI. PRESUPUESTO Y RRHH'!BS33</f>
        <v>25</v>
      </c>
      <c r="B694" s="367">
        <f>'[1]VI. PRESUPUESTO Y RRHH'!BT33</f>
        <v>0</v>
      </c>
      <c r="C694" s="367" t="str">
        <f>'[1]VI. PRESUPUESTO Y RRHH'!BU33</f>
        <v>INTEGROS AL FISCO</v>
      </c>
      <c r="D694" s="367">
        <f>'[1]VI. PRESUPUESTO Y RRHH'!CE33</f>
        <v>0</v>
      </c>
      <c r="E694" s="367">
        <f>'[1]VI. PRESUPUESTO Y RRHH'!CF33</f>
        <v>0</v>
      </c>
      <c r="F694" s="367">
        <f>'[1]VI. PRESUPUESTO Y RRHH'!CG33</f>
        <v>0</v>
      </c>
      <c r="G694" s="367">
        <f>'[1]VI. PRESUPUESTO Y RRHH'!CH33</f>
        <v>0</v>
      </c>
      <c r="H694" s="367">
        <f>'[1]VI. PRESUPUESTO Y RRHH'!CI33</f>
        <v>0</v>
      </c>
      <c r="I694" s="367">
        <f>'[1]VI. PRESUPUESTO Y RRHH'!CJ33</f>
        <v>0</v>
      </c>
      <c r="J694" s="367">
        <f>'[1]VI. PRESUPUESTO Y RRHH'!CK33</f>
        <v>0</v>
      </c>
      <c r="K694" s="367">
        <f>'[1]VI. PRESUPUESTO Y RRHH'!CL33</f>
        <v>0</v>
      </c>
      <c r="L694" s="367">
        <f>'[1]VI. PRESUPUESTO Y RRHH'!CM33</f>
        <v>0</v>
      </c>
      <c r="M694" s="367">
        <f>'[1]VI. PRESUPUESTO Y RRHH'!CN33</f>
        <v>0</v>
      </c>
    </row>
    <row r="695" spans="1:13" s="382" customFormat="1" ht="15.75" customHeight="1" x14ac:dyDescent="0.25">
      <c r="A695" s="367">
        <f>'[1]VI. PRESUPUESTO Y RRHH'!BS34</f>
        <v>26</v>
      </c>
      <c r="B695" s="367">
        <f>'[1]VI. PRESUPUESTO Y RRHH'!BT34</f>
        <v>0</v>
      </c>
      <c r="C695" s="367" t="str">
        <f>'[1]VI. PRESUPUESTO Y RRHH'!BU34</f>
        <v>OTROS GASTOS CORRIENTES</v>
      </c>
      <c r="D695" s="367">
        <f>'[1]VI. PRESUPUESTO Y RRHH'!CE34</f>
        <v>0</v>
      </c>
      <c r="E695" s="367">
        <f>'[1]VI. PRESUPUESTO Y RRHH'!CF34</f>
        <v>0</v>
      </c>
      <c r="F695" s="367">
        <f>'[1]VI. PRESUPUESTO Y RRHH'!CG34</f>
        <v>0</v>
      </c>
      <c r="G695" s="367">
        <f>'[1]VI. PRESUPUESTO Y RRHH'!CH34</f>
        <v>0</v>
      </c>
      <c r="H695" s="367">
        <f>'[1]VI. PRESUPUESTO Y RRHH'!CI34</f>
        <v>0</v>
      </c>
      <c r="I695" s="367">
        <f>'[1]VI. PRESUPUESTO Y RRHH'!CJ34</f>
        <v>0</v>
      </c>
      <c r="J695" s="367">
        <f>'[1]VI. PRESUPUESTO Y RRHH'!CK34</f>
        <v>0</v>
      </c>
      <c r="K695" s="367">
        <f>'[1]VI. PRESUPUESTO Y RRHH'!CL34</f>
        <v>0</v>
      </c>
      <c r="L695" s="367">
        <f>'[1]VI. PRESUPUESTO Y RRHH'!CM34</f>
        <v>0</v>
      </c>
      <c r="M695" s="367">
        <f>'[1]VI. PRESUPUESTO Y RRHH'!CN34</f>
        <v>0</v>
      </c>
    </row>
    <row r="696" spans="1:13" s="382" customFormat="1" ht="15.75" customHeight="1" x14ac:dyDescent="0.25">
      <c r="A696" s="367">
        <f>'[1]VI. PRESUPUESTO Y RRHH'!BS35</f>
        <v>27</v>
      </c>
      <c r="B696" s="367">
        <f>'[1]VI. PRESUPUESTO Y RRHH'!BT35</f>
        <v>0</v>
      </c>
      <c r="C696" s="367" t="str">
        <f>'[1]VI. PRESUPUESTO Y RRHH'!BU35</f>
        <v>APORTE FISCAL LIBRE</v>
      </c>
      <c r="D696" s="367">
        <f>'[1]VI. PRESUPUESTO Y RRHH'!CE35</f>
        <v>0</v>
      </c>
      <c r="E696" s="367">
        <f>'[1]VI. PRESUPUESTO Y RRHH'!CF35</f>
        <v>0</v>
      </c>
      <c r="F696" s="367">
        <f>'[1]VI. PRESUPUESTO Y RRHH'!CG35</f>
        <v>0</v>
      </c>
      <c r="G696" s="367">
        <f>'[1]VI. PRESUPUESTO Y RRHH'!CH35</f>
        <v>0</v>
      </c>
      <c r="H696" s="367">
        <f>'[1]VI. PRESUPUESTO Y RRHH'!CI35</f>
        <v>0</v>
      </c>
      <c r="I696" s="367">
        <f>'[1]VI. PRESUPUESTO Y RRHH'!CJ35</f>
        <v>0</v>
      </c>
      <c r="J696" s="367">
        <f>'[1]VI. PRESUPUESTO Y RRHH'!CK35</f>
        <v>0</v>
      </c>
      <c r="K696" s="367">
        <f>'[1]VI. PRESUPUESTO Y RRHH'!CL35</f>
        <v>0</v>
      </c>
      <c r="L696" s="367">
        <f>'[1]VI. PRESUPUESTO Y RRHH'!CM35</f>
        <v>0</v>
      </c>
      <c r="M696" s="367">
        <f>'[1]VI. PRESUPUESTO Y RRHH'!CN35</f>
        <v>0</v>
      </c>
    </row>
    <row r="697" spans="1:13" s="382" customFormat="1" ht="15.75" customHeight="1" x14ac:dyDescent="0.25">
      <c r="A697" s="367">
        <f>'[1]VI. PRESUPUESTO Y RRHH'!BS36</f>
        <v>28</v>
      </c>
      <c r="B697" s="367">
        <f>'[1]VI. PRESUPUESTO Y RRHH'!BT36</f>
        <v>0</v>
      </c>
      <c r="C697" s="367" t="str">
        <f>'[1]VI. PRESUPUESTO Y RRHH'!BU36</f>
        <v>APORTE FISCAL PARA SERVICIO DE LA DEUDA</v>
      </c>
      <c r="D697" s="367">
        <f>'[1]VI. PRESUPUESTO Y RRHH'!CE36</f>
        <v>0</v>
      </c>
      <c r="E697" s="367">
        <f>'[1]VI. PRESUPUESTO Y RRHH'!CF36</f>
        <v>0</v>
      </c>
      <c r="F697" s="367">
        <f>'[1]VI. PRESUPUESTO Y RRHH'!CG36</f>
        <v>0</v>
      </c>
      <c r="G697" s="367">
        <f>'[1]VI. PRESUPUESTO Y RRHH'!CH36</f>
        <v>0</v>
      </c>
      <c r="H697" s="367">
        <f>'[1]VI. PRESUPUESTO Y RRHH'!CI36</f>
        <v>0</v>
      </c>
      <c r="I697" s="367">
        <f>'[1]VI. PRESUPUESTO Y RRHH'!CJ36</f>
        <v>0</v>
      </c>
      <c r="J697" s="367">
        <f>'[1]VI. PRESUPUESTO Y RRHH'!CK36</f>
        <v>0</v>
      </c>
      <c r="K697" s="367">
        <f>'[1]VI. PRESUPUESTO Y RRHH'!CL36</f>
        <v>0</v>
      </c>
      <c r="L697" s="367">
        <f>'[1]VI. PRESUPUESTO Y RRHH'!CM36</f>
        <v>0</v>
      </c>
      <c r="M697" s="367">
        <f>'[1]VI. PRESUPUESTO Y RRHH'!CN36</f>
        <v>0</v>
      </c>
    </row>
    <row r="698" spans="1:13" s="382" customFormat="1" ht="15.75" customHeight="1" x14ac:dyDescent="0.25">
      <c r="A698" s="367">
        <f>'[1]VI. PRESUPUESTO Y RRHH'!BS37</f>
        <v>29</v>
      </c>
      <c r="B698" s="367">
        <f>'[1]VI. PRESUPUESTO Y RRHH'!BT37</f>
        <v>0</v>
      </c>
      <c r="C698" s="367" t="str">
        <f>'[1]VI. PRESUPUESTO Y RRHH'!BU37</f>
        <v>ADQUISICION DE ACTIVOS NO FINANCIEROS</v>
      </c>
      <c r="D698" s="367">
        <f>'[1]VI. PRESUPUESTO Y RRHH'!CE37</f>
        <v>0</v>
      </c>
      <c r="E698" s="367">
        <f>'[1]VI. PRESUPUESTO Y RRHH'!CF37</f>
        <v>0</v>
      </c>
      <c r="F698" s="367">
        <f>'[1]VI. PRESUPUESTO Y RRHH'!CG37</f>
        <v>0</v>
      </c>
      <c r="G698" s="367">
        <f>'[1]VI. PRESUPUESTO Y RRHH'!CH37</f>
        <v>0</v>
      </c>
      <c r="H698" s="367">
        <f>'[1]VI. PRESUPUESTO Y RRHH'!CI37</f>
        <v>0</v>
      </c>
      <c r="I698" s="367">
        <f>'[1]VI. PRESUPUESTO Y RRHH'!CJ37</f>
        <v>0</v>
      </c>
      <c r="J698" s="367">
        <f>'[1]VI. PRESUPUESTO Y RRHH'!CK37</f>
        <v>0</v>
      </c>
      <c r="K698" s="367">
        <f>'[1]VI. PRESUPUESTO Y RRHH'!CL37</f>
        <v>0</v>
      </c>
      <c r="L698" s="367">
        <f>'[1]VI. PRESUPUESTO Y RRHH'!CM37</f>
        <v>0</v>
      </c>
      <c r="M698" s="367">
        <f>'[1]VI. PRESUPUESTO Y RRHH'!CN37</f>
        <v>0</v>
      </c>
    </row>
    <row r="699" spans="1:13" s="382" customFormat="1" ht="15.75" customHeight="1" x14ac:dyDescent="0.25">
      <c r="A699" s="367">
        <f>'[1]VI. PRESUPUESTO Y RRHH'!BS38</f>
        <v>30</v>
      </c>
      <c r="B699" s="367">
        <f>'[1]VI. PRESUPUESTO Y RRHH'!BT38</f>
        <v>0</v>
      </c>
      <c r="C699" s="367" t="str">
        <f>'[1]VI. PRESUPUESTO Y RRHH'!BU38</f>
        <v xml:space="preserve">ADQUISICIÓN DE ACTIVO FINANCIERO </v>
      </c>
      <c r="D699" s="367">
        <f>'[1]VI. PRESUPUESTO Y RRHH'!CE38</f>
        <v>0</v>
      </c>
      <c r="E699" s="367">
        <f>'[1]VI. PRESUPUESTO Y RRHH'!CF38</f>
        <v>0</v>
      </c>
      <c r="F699" s="367">
        <f>'[1]VI. PRESUPUESTO Y RRHH'!CG38</f>
        <v>0</v>
      </c>
      <c r="G699" s="367">
        <f>'[1]VI. PRESUPUESTO Y RRHH'!CH38</f>
        <v>0</v>
      </c>
      <c r="H699" s="367">
        <f>'[1]VI. PRESUPUESTO Y RRHH'!CI38</f>
        <v>0</v>
      </c>
      <c r="I699" s="367">
        <f>'[1]VI. PRESUPUESTO Y RRHH'!CJ38</f>
        <v>0</v>
      </c>
      <c r="J699" s="367">
        <f>'[1]VI. PRESUPUESTO Y RRHH'!CK38</f>
        <v>0</v>
      </c>
      <c r="K699" s="367">
        <f>'[1]VI. PRESUPUESTO Y RRHH'!CL38</f>
        <v>0</v>
      </c>
      <c r="L699" s="367">
        <f>'[1]VI. PRESUPUESTO Y RRHH'!CM38</f>
        <v>0</v>
      </c>
      <c r="M699" s="367">
        <f>'[1]VI. PRESUPUESTO Y RRHH'!CN38</f>
        <v>0</v>
      </c>
    </row>
    <row r="700" spans="1:13" s="382" customFormat="1" ht="15.75" customHeight="1" x14ac:dyDescent="0.25">
      <c r="A700" s="367">
        <f>'[1]VI. PRESUPUESTO Y RRHH'!BS39</f>
        <v>31</v>
      </c>
      <c r="B700" s="367">
        <f>'[1]VI. PRESUPUESTO Y RRHH'!BT39</f>
        <v>0</v>
      </c>
      <c r="C700" s="367" t="str">
        <f>'[1]VI. PRESUPUESTO Y RRHH'!BU39</f>
        <v>INICIATIVAS DE INVERSION</v>
      </c>
      <c r="D700" s="367">
        <f>'[1]VI. PRESUPUESTO Y RRHH'!CE39</f>
        <v>0</v>
      </c>
      <c r="E700" s="367">
        <f>'[1]VI. PRESUPUESTO Y RRHH'!CF39</f>
        <v>0</v>
      </c>
      <c r="F700" s="367">
        <f>'[1]VI. PRESUPUESTO Y RRHH'!CG39</f>
        <v>0</v>
      </c>
      <c r="G700" s="367">
        <f>'[1]VI. PRESUPUESTO Y RRHH'!CH39</f>
        <v>0</v>
      </c>
      <c r="H700" s="367">
        <f>'[1]VI. PRESUPUESTO Y RRHH'!CI39</f>
        <v>0</v>
      </c>
      <c r="I700" s="367">
        <f>'[1]VI. PRESUPUESTO Y RRHH'!CJ39</f>
        <v>0</v>
      </c>
      <c r="J700" s="367">
        <f>'[1]VI. PRESUPUESTO Y RRHH'!CK39</f>
        <v>0</v>
      </c>
      <c r="K700" s="367">
        <f>'[1]VI. PRESUPUESTO Y RRHH'!CL39</f>
        <v>0</v>
      </c>
      <c r="L700" s="367">
        <f>'[1]VI. PRESUPUESTO Y RRHH'!CM39</f>
        <v>0</v>
      </c>
      <c r="M700" s="367">
        <f>'[1]VI. PRESUPUESTO Y RRHH'!CN39</f>
        <v>0</v>
      </c>
    </row>
    <row r="701" spans="1:13" s="382" customFormat="1" ht="15.75" customHeight="1" x14ac:dyDescent="0.25">
      <c r="A701" s="367">
        <f>'[1]VI. PRESUPUESTO Y RRHH'!BS40</f>
        <v>32</v>
      </c>
      <c r="B701" s="367">
        <f>'[1]VI. PRESUPUESTO Y RRHH'!BT40</f>
        <v>0</v>
      </c>
      <c r="C701" s="367" t="str">
        <f>'[1]VI. PRESUPUESTO Y RRHH'!BU40</f>
        <v>PRESTAMOS</v>
      </c>
      <c r="D701" s="367">
        <f>'[1]VI. PRESUPUESTO Y RRHH'!CE40</f>
        <v>0</v>
      </c>
      <c r="E701" s="367">
        <f>'[1]VI. PRESUPUESTO Y RRHH'!CF40</f>
        <v>0</v>
      </c>
      <c r="F701" s="367">
        <f>'[1]VI. PRESUPUESTO Y RRHH'!CG40</f>
        <v>0</v>
      </c>
      <c r="G701" s="367">
        <f>'[1]VI. PRESUPUESTO Y RRHH'!CH40</f>
        <v>0</v>
      </c>
      <c r="H701" s="367">
        <f>'[1]VI. PRESUPUESTO Y RRHH'!CI40</f>
        <v>0</v>
      </c>
      <c r="I701" s="367">
        <f>'[1]VI. PRESUPUESTO Y RRHH'!CJ40</f>
        <v>0</v>
      </c>
      <c r="J701" s="367">
        <f>'[1]VI. PRESUPUESTO Y RRHH'!CK40</f>
        <v>0</v>
      </c>
      <c r="K701" s="367">
        <f>'[1]VI. PRESUPUESTO Y RRHH'!CL40</f>
        <v>0</v>
      </c>
      <c r="L701" s="367">
        <f>'[1]VI. PRESUPUESTO Y RRHH'!CM40</f>
        <v>0</v>
      </c>
      <c r="M701" s="367">
        <f>'[1]VI. PRESUPUESTO Y RRHH'!CN40</f>
        <v>0</v>
      </c>
    </row>
    <row r="702" spans="1:13" s="382" customFormat="1" ht="15.75" customHeight="1" x14ac:dyDescent="0.25">
      <c r="A702" s="367">
        <f>'[1]VI. PRESUPUESTO Y RRHH'!BS41</f>
        <v>33</v>
      </c>
      <c r="B702" s="367">
        <f>'[1]VI. PRESUPUESTO Y RRHH'!BT41</f>
        <v>0</v>
      </c>
      <c r="C702" s="367" t="str">
        <f>'[1]VI. PRESUPUESTO Y RRHH'!BU41</f>
        <v>TRANSFERENCIAS DE CAPITAL</v>
      </c>
      <c r="D702" s="367">
        <f>'[1]VI. PRESUPUESTO Y RRHH'!CE41</f>
        <v>0</v>
      </c>
      <c r="E702" s="367">
        <f>'[1]VI. PRESUPUESTO Y RRHH'!CF41</f>
        <v>0</v>
      </c>
      <c r="F702" s="367">
        <f>'[1]VI. PRESUPUESTO Y RRHH'!CG41</f>
        <v>0</v>
      </c>
      <c r="G702" s="367">
        <f>'[1]VI. PRESUPUESTO Y RRHH'!CH41</f>
        <v>0</v>
      </c>
      <c r="H702" s="367">
        <f>'[1]VI. PRESUPUESTO Y RRHH'!CI41</f>
        <v>0</v>
      </c>
      <c r="I702" s="367">
        <f>'[1]VI. PRESUPUESTO Y RRHH'!CJ41</f>
        <v>0</v>
      </c>
      <c r="J702" s="367">
        <f>'[1]VI. PRESUPUESTO Y RRHH'!CK41</f>
        <v>0</v>
      </c>
      <c r="K702" s="367">
        <f>'[1]VI. PRESUPUESTO Y RRHH'!CL41</f>
        <v>0</v>
      </c>
      <c r="L702" s="367">
        <f>'[1]VI. PRESUPUESTO Y RRHH'!CM41</f>
        <v>0</v>
      </c>
      <c r="M702" s="367">
        <f>'[1]VI. PRESUPUESTO Y RRHH'!CN41</f>
        <v>0</v>
      </c>
    </row>
    <row r="703" spans="1:13" s="382" customFormat="1" ht="15.75" customHeight="1" x14ac:dyDescent="0.25">
      <c r="A703" s="367">
        <f>'[1]VI. PRESUPUESTO Y RRHH'!BS42</f>
        <v>0</v>
      </c>
      <c r="B703" s="367" t="str">
        <f>'[1]VI. PRESUPUESTO Y RRHH'!BT42</f>
        <v>01</v>
      </c>
      <c r="C703" s="367" t="str">
        <f>'[1]VI. PRESUPUESTO Y RRHH'!BU42</f>
        <v xml:space="preserve"> Al Sector Privado</v>
      </c>
      <c r="D703" s="367">
        <f>'[1]VI. PRESUPUESTO Y RRHH'!CE42</f>
        <v>0</v>
      </c>
      <c r="E703" s="367">
        <f>'[1]VI. PRESUPUESTO Y RRHH'!CF42</f>
        <v>0</v>
      </c>
      <c r="F703" s="367">
        <f>'[1]VI. PRESUPUESTO Y RRHH'!CG42</f>
        <v>0</v>
      </c>
      <c r="G703" s="367">
        <f>'[1]VI. PRESUPUESTO Y RRHH'!CH42</f>
        <v>0</v>
      </c>
      <c r="H703" s="367">
        <f>'[1]VI. PRESUPUESTO Y RRHH'!CI42</f>
        <v>0</v>
      </c>
      <c r="I703" s="367">
        <f>'[1]VI. PRESUPUESTO Y RRHH'!CJ42</f>
        <v>0</v>
      </c>
      <c r="J703" s="367">
        <f>'[1]VI. PRESUPUESTO Y RRHH'!CK42</f>
        <v>0</v>
      </c>
      <c r="K703" s="367">
        <f>'[1]VI. PRESUPUESTO Y RRHH'!CL42</f>
        <v>0</v>
      </c>
      <c r="L703" s="367">
        <f>'[1]VI. PRESUPUESTO Y RRHH'!CM42</f>
        <v>0</v>
      </c>
      <c r="M703" s="367">
        <f>'[1]VI. PRESUPUESTO Y RRHH'!CN42</f>
        <v>0</v>
      </c>
    </row>
    <row r="704" spans="1:13" s="382" customFormat="1" ht="15.75" customHeight="1" x14ac:dyDescent="0.25">
      <c r="A704" s="367">
        <f>'[1]VI. PRESUPUESTO Y RRHH'!BS43</f>
        <v>0</v>
      </c>
      <c r="B704" s="367" t="str">
        <f>'[1]VI. PRESUPUESTO Y RRHH'!BT43</f>
        <v>01</v>
      </c>
      <c r="C704" s="367">
        <f>'[1]VI. PRESUPUESTO Y RRHH'!BU43</f>
        <v>0</v>
      </c>
      <c r="D704" s="367">
        <f>'[1]VI. PRESUPUESTO Y RRHH'!CE43</f>
        <v>0</v>
      </c>
      <c r="E704" s="367">
        <f>'[1]VI. PRESUPUESTO Y RRHH'!CF43</f>
        <v>0</v>
      </c>
      <c r="F704" s="367">
        <f>'[1]VI. PRESUPUESTO Y RRHH'!CG43</f>
        <v>0</v>
      </c>
      <c r="G704" s="367">
        <f>'[1]VI. PRESUPUESTO Y RRHH'!CH43</f>
        <v>0</v>
      </c>
      <c r="H704" s="367">
        <f>'[1]VI. PRESUPUESTO Y RRHH'!CI43</f>
        <v>0</v>
      </c>
      <c r="I704" s="367">
        <f>'[1]VI. PRESUPUESTO Y RRHH'!CJ43</f>
        <v>0</v>
      </c>
      <c r="J704" s="367">
        <f>'[1]VI. PRESUPUESTO Y RRHH'!CK43</f>
        <v>0</v>
      </c>
      <c r="K704" s="367">
        <f>'[1]VI. PRESUPUESTO Y RRHH'!CL43</f>
        <v>0</v>
      </c>
      <c r="L704" s="367">
        <f>'[1]VI. PRESUPUESTO Y RRHH'!CM43</f>
        <v>0</v>
      </c>
      <c r="M704" s="367">
        <f>'[1]VI. PRESUPUESTO Y RRHH'!CN43</f>
        <v>0</v>
      </c>
    </row>
    <row r="705" spans="1:22" s="382" customFormat="1" ht="15.75" customHeight="1" x14ac:dyDescent="0.25">
      <c r="A705" s="367">
        <f>'[1]VI. PRESUPUESTO Y RRHH'!BS44</f>
        <v>0</v>
      </c>
      <c r="B705" s="367" t="str">
        <f>'[1]VI. PRESUPUESTO Y RRHH'!BT44</f>
        <v>01</v>
      </c>
      <c r="C705" s="367">
        <f>'[1]VI. PRESUPUESTO Y RRHH'!BU44</f>
        <v>0</v>
      </c>
      <c r="D705" s="367">
        <f>'[1]VI. PRESUPUESTO Y RRHH'!CE44</f>
        <v>0</v>
      </c>
      <c r="E705" s="367">
        <f>'[1]VI. PRESUPUESTO Y RRHH'!CF44</f>
        <v>0</v>
      </c>
      <c r="F705" s="367">
        <f>'[1]VI. PRESUPUESTO Y RRHH'!CG44</f>
        <v>0</v>
      </c>
      <c r="G705" s="367">
        <f>'[1]VI. PRESUPUESTO Y RRHH'!CH44</f>
        <v>0</v>
      </c>
      <c r="H705" s="367">
        <f>'[1]VI. PRESUPUESTO Y RRHH'!CI44</f>
        <v>0</v>
      </c>
      <c r="I705" s="367">
        <f>'[1]VI. PRESUPUESTO Y RRHH'!CJ44</f>
        <v>0</v>
      </c>
      <c r="J705" s="367">
        <f>'[1]VI. PRESUPUESTO Y RRHH'!CK44</f>
        <v>0</v>
      </c>
      <c r="K705" s="367">
        <f>'[1]VI. PRESUPUESTO Y RRHH'!CL44</f>
        <v>0</v>
      </c>
      <c r="L705" s="367">
        <f>'[1]VI. PRESUPUESTO Y RRHH'!CM44</f>
        <v>0</v>
      </c>
      <c r="M705" s="367">
        <f>'[1]VI. PRESUPUESTO Y RRHH'!CN44</f>
        <v>0</v>
      </c>
    </row>
    <row r="706" spans="1:22" s="382" customFormat="1" ht="15.75" customHeight="1" x14ac:dyDescent="0.25">
      <c r="A706" s="367">
        <f>'[1]VI. PRESUPUESTO Y RRHH'!BS45</f>
        <v>0</v>
      </c>
      <c r="B706" s="367" t="str">
        <f>'[1]VI. PRESUPUESTO Y RRHH'!BT45</f>
        <v>01</v>
      </c>
      <c r="C706" s="367">
        <f>'[1]VI. PRESUPUESTO Y RRHH'!BU45</f>
        <v>0</v>
      </c>
      <c r="D706" s="367">
        <f>'[1]VI. PRESUPUESTO Y RRHH'!CE45</f>
        <v>0</v>
      </c>
      <c r="E706" s="367">
        <f>'[1]VI. PRESUPUESTO Y RRHH'!CF45</f>
        <v>0</v>
      </c>
      <c r="F706" s="367">
        <f>'[1]VI. PRESUPUESTO Y RRHH'!CG45</f>
        <v>0</v>
      </c>
      <c r="G706" s="367">
        <f>'[1]VI. PRESUPUESTO Y RRHH'!CH45</f>
        <v>0</v>
      </c>
      <c r="H706" s="367">
        <f>'[1]VI. PRESUPUESTO Y RRHH'!CI45</f>
        <v>0</v>
      </c>
      <c r="I706" s="367">
        <f>'[1]VI. PRESUPUESTO Y RRHH'!CJ45</f>
        <v>0</v>
      </c>
      <c r="J706" s="367">
        <f>'[1]VI. PRESUPUESTO Y RRHH'!CK45</f>
        <v>0</v>
      </c>
      <c r="K706" s="367">
        <f>'[1]VI. PRESUPUESTO Y RRHH'!CL45</f>
        <v>0</v>
      </c>
      <c r="L706" s="367">
        <f>'[1]VI. PRESUPUESTO Y RRHH'!CM45</f>
        <v>0</v>
      </c>
      <c r="M706" s="367">
        <f>'[1]VI. PRESUPUESTO Y RRHH'!CN45</f>
        <v>0</v>
      </c>
    </row>
    <row r="707" spans="1:22" s="382" customFormat="1" ht="15.75" customHeight="1" x14ac:dyDescent="0.25">
      <c r="A707" s="367">
        <f>'[1]VI. PRESUPUESTO Y RRHH'!BS46</f>
        <v>0</v>
      </c>
      <c r="B707" s="367" t="str">
        <f>'[1]VI. PRESUPUESTO Y RRHH'!BT46</f>
        <v>01</v>
      </c>
      <c r="C707" s="367">
        <f>'[1]VI. PRESUPUESTO Y RRHH'!BU46</f>
        <v>0</v>
      </c>
      <c r="D707" s="367">
        <f>'[1]VI. PRESUPUESTO Y RRHH'!CE46</f>
        <v>0</v>
      </c>
      <c r="E707" s="367">
        <f>'[1]VI. PRESUPUESTO Y RRHH'!CF46</f>
        <v>0</v>
      </c>
      <c r="F707" s="367">
        <f>'[1]VI. PRESUPUESTO Y RRHH'!CG46</f>
        <v>0</v>
      </c>
      <c r="G707" s="367">
        <f>'[1]VI. PRESUPUESTO Y RRHH'!CH46</f>
        <v>0</v>
      </c>
      <c r="H707" s="367">
        <f>'[1]VI. PRESUPUESTO Y RRHH'!CI46</f>
        <v>0</v>
      </c>
      <c r="I707" s="367">
        <f>'[1]VI. PRESUPUESTO Y RRHH'!CJ46</f>
        <v>0</v>
      </c>
      <c r="J707" s="367">
        <f>'[1]VI. PRESUPUESTO Y RRHH'!CK46</f>
        <v>0</v>
      </c>
      <c r="K707" s="367">
        <f>'[1]VI. PRESUPUESTO Y RRHH'!CL46</f>
        <v>0</v>
      </c>
      <c r="L707" s="367">
        <f>'[1]VI. PRESUPUESTO Y RRHH'!CM46</f>
        <v>0</v>
      </c>
      <c r="M707" s="367">
        <f>'[1]VI. PRESUPUESTO Y RRHH'!CN46</f>
        <v>0</v>
      </c>
    </row>
    <row r="708" spans="1:22" s="382" customFormat="1" ht="15.75" customHeight="1" x14ac:dyDescent="0.25">
      <c r="A708" s="367">
        <f>'[1]VI. PRESUPUESTO Y RRHH'!BS47</f>
        <v>0</v>
      </c>
      <c r="B708" s="367" t="str">
        <f>'[1]VI. PRESUPUESTO Y RRHH'!BT47</f>
        <v>02</v>
      </c>
      <c r="C708" s="367" t="str">
        <f>'[1]VI. PRESUPUESTO Y RRHH'!BU47</f>
        <v>Al Gobierno Central</v>
      </c>
      <c r="D708" s="367">
        <f>'[1]VI. PRESUPUESTO Y RRHH'!CE47</f>
        <v>0</v>
      </c>
      <c r="E708" s="367">
        <f>'[1]VI. PRESUPUESTO Y RRHH'!CF47</f>
        <v>0</v>
      </c>
      <c r="F708" s="367">
        <f>'[1]VI. PRESUPUESTO Y RRHH'!CG47</f>
        <v>0</v>
      </c>
      <c r="G708" s="367">
        <f>'[1]VI. PRESUPUESTO Y RRHH'!CH47</f>
        <v>0</v>
      </c>
      <c r="H708" s="367">
        <f>'[1]VI. PRESUPUESTO Y RRHH'!CI47</f>
        <v>0</v>
      </c>
      <c r="I708" s="367">
        <f>'[1]VI. PRESUPUESTO Y RRHH'!CJ47</f>
        <v>0</v>
      </c>
      <c r="J708" s="367">
        <f>'[1]VI. PRESUPUESTO Y RRHH'!CK47</f>
        <v>0</v>
      </c>
      <c r="K708" s="367">
        <f>'[1]VI. PRESUPUESTO Y RRHH'!CL47</f>
        <v>0</v>
      </c>
      <c r="L708" s="367">
        <f>'[1]VI. PRESUPUESTO Y RRHH'!CM47</f>
        <v>0</v>
      </c>
      <c r="M708" s="367">
        <f>'[1]VI. PRESUPUESTO Y RRHH'!CN47</f>
        <v>0</v>
      </c>
    </row>
    <row r="709" spans="1:22" s="382" customFormat="1" ht="15.75" customHeight="1" x14ac:dyDescent="0.25">
      <c r="A709" s="367">
        <f>'[1]VI. PRESUPUESTO Y RRHH'!BS48</f>
        <v>0</v>
      </c>
      <c r="B709" s="367" t="str">
        <f>'[1]VI. PRESUPUESTO Y RRHH'!BT48</f>
        <v>03</v>
      </c>
      <c r="C709" s="367" t="str">
        <f>'[1]VI. PRESUPUESTO Y RRHH'!BU48</f>
        <v>A Otras Entidades Públicas</v>
      </c>
      <c r="D709" s="367">
        <f>'[1]VI. PRESUPUESTO Y RRHH'!CE48</f>
        <v>0</v>
      </c>
      <c r="E709" s="367">
        <f>'[1]VI. PRESUPUESTO Y RRHH'!CF48</f>
        <v>0</v>
      </c>
      <c r="F709" s="367">
        <f>'[1]VI. PRESUPUESTO Y RRHH'!CG48</f>
        <v>0</v>
      </c>
      <c r="G709" s="367">
        <f>'[1]VI. PRESUPUESTO Y RRHH'!CH48</f>
        <v>0</v>
      </c>
      <c r="H709" s="367">
        <f>'[1]VI. PRESUPUESTO Y RRHH'!CI48</f>
        <v>0</v>
      </c>
      <c r="I709" s="367">
        <f>'[1]VI. PRESUPUESTO Y RRHH'!CJ48</f>
        <v>0</v>
      </c>
      <c r="J709" s="367">
        <f>'[1]VI. PRESUPUESTO Y RRHH'!CK48</f>
        <v>0</v>
      </c>
      <c r="K709" s="367">
        <f>'[1]VI. PRESUPUESTO Y RRHH'!CL48</f>
        <v>0</v>
      </c>
      <c r="L709" s="367">
        <f>'[1]VI. PRESUPUESTO Y RRHH'!CM48</f>
        <v>0</v>
      </c>
      <c r="M709" s="367">
        <f>'[1]VI. PRESUPUESTO Y RRHH'!CN48</f>
        <v>0</v>
      </c>
    </row>
    <row r="710" spans="1:22" s="382" customFormat="1" ht="15.75" customHeight="1" x14ac:dyDescent="0.25">
      <c r="A710" s="367">
        <f>'[1]VI. PRESUPUESTO Y RRHH'!BS49</f>
        <v>0</v>
      </c>
      <c r="B710" s="367" t="str">
        <f>'[1]VI. PRESUPUESTO Y RRHH'!BT49</f>
        <v xml:space="preserve">04 </v>
      </c>
      <c r="C710" s="367" t="str">
        <f>'[1]VI. PRESUPUESTO Y RRHH'!BU49</f>
        <v>A Empresas Públicas no financieras</v>
      </c>
      <c r="D710" s="367">
        <f>'[1]VI. PRESUPUESTO Y RRHH'!CE49</f>
        <v>0</v>
      </c>
      <c r="E710" s="367">
        <f>'[1]VI. PRESUPUESTO Y RRHH'!CF49</f>
        <v>0</v>
      </c>
      <c r="F710" s="367">
        <f>'[1]VI. PRESUPUESTO Y RRHH'!CG49</f>
        <v>0</v>
      </c>
      <c r="G710" s="367">
        <f>'[1]VI. PRESUPUESTO Y RRHH'!CH49</f>
        <v>0</v>
      </c>
      <c r="H710" s="367">
        <f>'[1]VI. PRESUPUESTO Y RRHH'!CI49</f>
        <v>0</v>
      </c>
      <c r="I710" s="367">
        <f>'[1]VI. PRESUPUESTO Y RRHH'!CJ49</f>
        <v>0</v>
      </c>
      <c r="J710" s="367">
        <f>'[1]VI. PRESUPUESTO Y RRHH'!CK49</f>
        <v>0</v>
      </c>
      <c r="K710" s="367">
        <f>'[1]VI. PRESUPUESTO Y RRHH'!CL49</f>
        <v>0</v>
      </c>
      <c r="L710" s="367">
        <f>'[1]VI. PRESUPUESTO Y RRHH'!CM49</f>
        <v>0</v>
      </c>
      <c r="M710" s="367">
        <f>'[1]VI. PRESUPUESTO Y RRHH'!CN49</f>
        <v>0</v>
      </c>
    </row>
    <row r="711" spans="1:22" s="382" customFormat="1" ht="15.75" customHeight="1" x14ac:dyDescent="0.25">
      <c r="A711" s="367">
        <f>'[1]VI. PRESUPUESTO Y RRHH'!BS50</f>
        <v>0</v>
      </c>
      <c r="B711" s="367" t="str">
        <f>'[1]VI. PRESUPUESTO Y RRHH'!BT50</f>
        <v>05</v>
      </c>
      <c r="C711" s="367" t="str">
        <f>'[1]VI. PRESUPUESTO Y RRHH'!BU50</f>
        <v>A Empresas Públicas  financieras</v>
      </c>
      <c r="D711" s="367">
        <f>'[1]VI. PRESUPUESTO Y RRHH'!CE50</f>
        <v>0</v>
      </c>
      <c r="E711" s="367">
        <f>'[1]VI. PRESUPUESTO Y RRHH'!CF50</f>
        <v>0</v>
      </c>
      <c r="F711" s="367">
        <f>'[1]VI. PRESUPUESTO Y RRHH'!CG50</f>
        <v>0</v>
      </c>
      <c r="G711" s="367">
        <f>'[1]VI. PRESUPUESTO Y RRHH'!CH50</f>
        <v>0</v>
      </c>
      <c r="H711" s="367">
        <f>'[1]VI. PRESUPUESTO Y RRHH'!CI50</f>
        <v>0</v>
      </c>
      <c r="I711" s="367">
        <f>'[1]VI. PRESUPUESTO Y RRHH'!CJ50</f>
        <v>0</v>
      </c>
      <c r="J711" s="367">
        <f>'[1]VI. PRESUPUESTO Y RRHH'!CK50</f>
        <v>0</v>
      </c>
      <c r="K711" s="367">
        <f>'[1]VI. PRESUPUESTO Y RRHH'!CL50</f>
        <v>0</v>
      </c>
      <c r="L711" s="367">
        <f>'[1]VI. PRESUPUESTO Y RRHH'!CM50</f>
        <v>0</v>
      </c>
      <c r="M711" s="367">
        <f>'[1]VI. PRESUPUESTO Y RRHH'!CN50</f>
        <v>0</v>
      </c>
    </row>
    <row r="712" spans="1:22" s="382" customFormat="1" ht="15.75" customHeight="1" x14ac:dyDescent="0.25">
      <c r="A712" s="367">
        <f>'[1]VI. PRESUPUESTO Y RRHH'!BS51</f>
        <v>0</v>
      </c>
      <c r="B712" s="367" t="str">
        <f>'[1]VI. PRESUPUESTO Y RRHH'!BT51</f>
        <v>06</v>
      </c>
      <c r="C712" s="367" t="str">
        <f>'[1]VI. PRESUPUESTO Y RRHH'!BU51</f>
        <v>A gobiernos extranjeros</v>
      </c>
      <c r="D712" s="367">
        <f>'[1]VI. PRESUPUESTO Y RRHH'!CE51</f>
        <v>0</v>
      </c>
      <c r="E712" s="367">
        <f>'[1]VI. PRESUPUESTO Y RRHH'!CF51</f>
        <v>0</v>
      </c>
      <c r="F712" s="367">
        <f>'[1]VI. PRESUPUESTO Y RRHH'!CG51</f>
        <v>0</v>
      </c>
      <c r="G712" s="367">
        <f>'[1]VI. PRESUPUESTO Y RRHH'!CH51</f>
        <v>0</v>
      </c>
      <c r="H712" s="367">
        <f>'[1]VI. PRESUPUESTO Y RRHH'!CI51</f>
        <v>0</v>
      </c>
      <c r="I712" s="367">
        <f>'[1]VI. PRESUPUESTO Y RRHH'!CJ51</f>
        <v>0</v>
      </c>
      <c r="J712" s="367">
        <f>'[1]VI. PRESUPUESTO Y RRHH'!CK51</f>
        <v>0</v>
      </c>
      <c r="K712" s="367">
        <f>'[1]VI. PRESUPUESTO Y RRHH'!CL51</f>
        <v>0</v>
      </c>
      <c r="L712" s="367">
        <f>'[1]VI. PRESUPUESTO Y RRHH'!CM51</f>
        <v>0</v>
      </c>
      <c r="M712" s="367">
        <f>'[1]VI. PRESUPUESTO Y RRHH'!CN51</f>
        <v>0</v>
      </c>
    </row>
    <row r="713" spans="1:22" s="382" customFormat="1" ht="15.75" customHeight="1" x14ac:dyDescent="0.25">
      <c r="A713" s="367">
        <f>'[1]VI. PRESUPUESTO Y RRHH'!BS52</f>
        <v>0</v>
      </c>
      <c r="B713" s="367" t="str">
        <f>'[1]VI. PRESUPUESTO Y RRHH'!BT52</f>
        <v>07</v>
      </c>
      <c r="C713" s="367" t="str">
        <f>'[1]VI. PRESUPUESTO Y RRHH'!BU52</f>
        <v>A Org. Internacionales</v>
      </c>
      <c r="D713" s="367">
        <f>'[1]VI. PRESUPUESTO Y RRHH'!CE52</f>
        <v>0</v>
      </c>
      <c r="E713" s="367">
        <f>'[1]VI. PRESUPUESTO Y RRHH'!CF52</f>
        <v>0</v>
      </c>
      <c r="F713" s="367">
        <f>'[1]VI. PRESUPUESTO Y RRHH'!CG52</f>
        <v>0</v>
      </c>
      <c r="G713" s="367">
        <f>'[1]VI. PRESUPUESTO Y RRHH'!CH52</f>
        <v>0</v>
      </c>
      <c r="H713" s="367">
        <f>'[1]VI. PRESUPUESTO Y RRHH'!CI52</f>
        <v>0</v>
      </c>
      <c r="I713" s="367">
        <f>'[1]VI. PRESUPUESTO Y RRHH'!CJ52</f>
        <v>0</v>
      </c>
      <c r="J713" s="367">
        <f>'[1]VI. PRESUPUESTO Y RRHH'!CK52</f>
        <v>0</v>
      </c>
      <c r="K713" s="367">
        <f>'[1]VI. PRESUPUESTO Y RRHH'!CL52</f>
        <v>0</v>
      </c>
      <c r="L713" s="367">
        <f>'[1]VI. PRESUPUESTO Y RRHH'!CM52</f>
        <v>0</v>
      </c>
      <c r="M713" s="367">
        <f>'[1]VI. PRESUPUESTO Y RRHH'!CN52</f>
        <v>0</v>
      </c>
    </row>
    <row r="714" spans="1:22" s="382" customFormat="1" ht="15.75" customHeight="1" x14ac:dyDescent="0.25">
      <c r="A714" s="367">
        <f>'[1]VI. PRESUPUESTO Y RRHH'!BS53</f>
        <v>34</v>
      </c>
      <c r="B714" s="367">
        <f>'[1]VI. PRESUPUESTO Y RRHH'!BT53</f>
        <v>0</v>
      </c>
      <c r="C714" s="367" t="str">
        <f>'[1]VI. PRESUPUESTO Y RRHH'!BU53</f>
        <v>SERVICIO DE LA DEUDA</v>
      </c>
      <c r="D714" s="367">
        <f>'[1]VI. PRESUPUESTO Y RRHH'!CE53</f>
        <v>0</v>
      </c>
      <c r="E714" s="367">
        <f>'[1]VI. PRESUPUESTO Y RRHH'!CF53</f>
        <v>0</v>
      </c>
      <c r="F714" s="367">
        <f>'[1]VI. PRESUPUESTO Y RRHH'!CG53</f>
        <v>0</v>
      </c>
      <c r="G714" s="367">
        <f>'[1]VI. PRESUPUESTO Y RRHH'!CH53</f>
        <v>0</v>
      </c>
      <c r="H714" s="367">
        <f>'[1]VI. PRESUPUESTO Y RRHH'!CI53</f>
        <v>0</v>
      </c>
      <c r="I714" s="367">
        <f>'[1]VI. PRESUPUESTO Y RRHH'!CJ53</f>
        <v>0</v>
      </c>
      <c r="J714" s="367">
        <f>'[1]VI. PRESUPUESTO Y RRHH'!CK53</f>
        <v>0</v>
      </c>
      <c r="K714" s="367">
        <f>'[1]VI. PRESUPUESTO Y RRHH'!CL53</f>
        <v>0</v>
      </c>
      <c r="L714" s="367">
        <f>'[1]VI. PRESUPUESTO Y RRHH'!CM53</f>
        <v>0</v>
      </c>
      <c r="M714" s="367">
        <f>'[1]VI. PRESUPUESTO Y RRHH'!CN53</f>
        <v>0</v>
      </c>
    </row>
    <row r="715" spans="1:22" s="382" customFormat="1" ht="15.75" customHeight="1" x14ac:dyDescent="0.25">
      <c r="A715" s="367">
        <f>'[1]VI. PRESUPUESTO Y RRHH'!BS54</f>
        <v>35</v>
      </c>
      <c r="B715" s="367">
        <f>'[1]VI. PRESUPUESTO Y RRHH'!BT54</f>
        <v>0</v>
      </c>
      <c r="C715" s="367" t="str">
        <f>'[1]VI. PRESUPUESTO Y RRHH'!BU54</f>
        <v>SALDO FINAL DE CAJA</v>
      </c>
      <c r="D715" s="367">
        <f>'[1]VI. PRESUPUESTO Y RRHH'!CE54</f>
        <v>0</v>
      </c>
      <c r="E715" s="367">
        <f>'[1]VI. PRESUPUESTO Y RRHH'!CF54</f>
        <v>0</v>
      </c>
      <c r="F715" s="367">
        <f>'[1]VI. PRESUPUESTO Y RRHH'!CG54</f>
        <v>0</v>
      </c>
      <c r="G715" s="367">
        <f>'[1]VI. PRESUPUESTO Y RRHH'!CH54</f>
        <v>0</v>
      </c>
      <c r="H715" s="367">
        <f>'[1]VI. PRESUPUESTO Y RRHH'!CI54</f>
        <v>0</v>
      </c>
      <c r="I715" s="367">
        <f>'[1]VI. PRESUPUESTO Y RRHH'!CJ54</f>
        <v>0</v>
      </c>
      <c r="J715" s="367">
        <f>'[1]VI. PRESUPUESTO Y RRHH'!CK54</f>
        <v>0</v>
      </c>
      <c r="K715" s="367">
        <f>'[1]VI. PRESUPUESTO Y RRHH'!CL54</f>
        <v>0</v>
      </c>
      <c r="L715" s="367">
        <f>'[1]VI. PRESUPUESTO Y RRHH'!CM54</f>
        <v>0</v>
      </c>
      <c r="M715" s="367">
        <f>'[1]VI. PRESUPUESTO Y RRHH'!CN54</f>
        <v>0</v>
      </c>
    </row>
    <row r="716" spans="1:22" s="382" customFormat="1" ht="15.75" customHeight="1" x14ac:dyDescent="0.25">
      <c r="A716" s="367" t="str">
        <f>'[1]VI. PRESUPUESTO Y RRHH'!BS55</f>
        <v>TOTAL</v>
      </c>
      <c r="B716" s="367">
        <f>'[1]VI. PRESUPUESTO Y RRHH'!BT55</f>
        <v>0</v>
      </c>
      <c r="C716" s="367">
        <f>'[1]VI. PRESUPUESTO Y RRHH'!BU55</f>
        <v>0</v>
      </c>
      <c r="D716" s="367">
        <f>'[1]VI. PRESUPUESTO Y RRHH'!CE55</f>
        <v>0</v>
      </c>
      <c r="E716" s="367">
        <f>'[1]VI. PRESUPUESTO Y RRHH'!CF55</f>
        <v>0</v>
      </c>
      <c r="F716" s="367">
        <f>'[1]VI. PRESUPUESTO Y RRHH'!CG55</f>
        <v>0</v>
      </c>
      <c r="G716" s="367">
        <f>'[1]VI. PRESUPUESTO Y RRHH'!CH55</f>
        <v>0</v>
      </c>
      <c r="H716" s="367">
        <f>'[1]VI. PRESUPUESTO Y RRHH'!CI55</f>
        <v>0</v>
      </c>
      <c r="I716" s="367">
        <f>'[1]VI. PRESUPUESTO Y RRHH'!CJ55</f>
        <v>0</v>
      </c>
      <c r="J716" s="367">
        <f>'[1]VI. PRESUPUESTO Y RRHH'!CK55</f>
        <v>0</v>
      </c>
      <c r="K716" s="367">
        <f>'[1]VI. PRESUPUESTO Y RRHH'!CL55</f>
        <v>0</v>
      </c>
      <c r="L716" s="367">
        <f>'[1]VI. PRESUPUESTO Y RRHH'!CM55</f>
        <v>0</v>
      </c>
      <c r="M716" s="367">
        <f>'[1]VI. PRESUPUESTO Y RRHH'!CN55</f>
        <v>0</v>
      </c>
    </row>
    <row r="717" spans="1:22" s="382" customFormat="1" ht="15.75" customHeight="1" x14ac:dyDescent="0.25">
      <c r="A717" s="367" t="str">
        <f>'[1]VI. PRESUPUESTO Y RRHH'!CP15</f>
        <v>Partida</v>
      </c>
      <c r="B717" s="367">
        <f>'[1]VI. PRESUPUESTO Y RRHH'!CQ15</f>
        <v>0</v>
      </c>
      <c r="C717" s="367" t="str">
        <f>'[1]VI. PRESUPUESTO Y RRHH'!CR15</f>
        <v>Capitulo</v>
      </c>
      <c r="D717" s="367">
        <f>'[1]VI. PRESUPUESTO Y RRHH'!CS15</f>
        <v>0</v>
      </c>
      <c r="E717" s="367" t="str">
        <f>'[1]VI. PRESUPUESTO Y RRHH'!CT15</f>
        <v>Programa</v>
      </c>
      <c r="F717" s="367">
        <f>'[1]VI. PRESUPUESTO Y RRHH'!CU15</f>
        <v>0</v>
      </c>
      <c r="G717" s="367"/>
      <c r="H717" s="367"/>
      <c r="I717" s="367"/>
      <c r="J717" s="367"/>
      <c r="K717" s="367"/>
      <c r="L717" s="367"/>
      <c r="M717" s="367"/>
      <c r="N717" s="381"/>
      <c r="O717" s="381"/>
      <c r="P717" s="381"/>
      <c r="Q717" s="381"/>
      <c r="R717" s="381"/>
      <c r="S717" s="381"/>
      <c r="T717" s="381"/>
      <c r="U717" s="381"/>
      <c r="V717" s="381"/>
    </row>
    <row r="718" spans="1:22" s="382" customFormat="1" ht="15.75" customHeight="1" x14ac:dyDescent="0.25">
      <c r="A718" s="367" t="str">
        <f>'[1]VI. PRESUPUESTO Y RRHH'!CP16</f>
        <v xml:space="preserve">SUBTITULO </v>
      </c>
      <c r="B718" s="367" t="str">
        <f>'[1]VI. PRESUPUESTO Y RRHH'!CQ16</f>
        <v>ITEM</v>
      </c>
      <c r="C718" s="367" t="str">
        <f>'[1]VI. PRESUPUESTO Y RRHH'!CR16</f>
        <v>DENOMINACIONES</v>
      </c>
      <c r="D718" s="367" t="str">
        <f>'[1]VI. PRESUPUESTO Y RRHH'!DB16</f>
        <v>ASIGNACIÓN</v>
      </c>
      <c r="E718" s="367" t="str">
        <f>'[1]VI. PRESUPUESTO Y RRHH'!DC16</f>
        <v>GASTO SOCIAL (M$)</v>
      </c>
      <c r="F718" s="367">
        <f>'[1]VI. PRESUPUESTO Y RRHH'!DD16</f>
        <v>0</v>
      </c>
      <c r="G718" s="367">
        <f>'[1]VI. PRESUPUESTO Y RRHH'!DE16</f>
        <v>0</v>
      </c>
      <c r="H718" s="367">
        <f>'[1]VI. PRESUPUESTO Y RRHH'!DF16</f>
        <v>0</v>
      </c>
      <c r="I718" s="367" t="str">
        <f>'[1]VI. PRESUPUESTO Y RRHH'!DG16</f>
        <v>GASTOS ADMINISTRATIVOS (M$)</v>
      </c>
      <c r="J718" s="367">
        <f>'[1]VI. PRESUPUESTO Y RRHH'!DH16</f>
        <v>0</v>
      </c>
      <c r="K718" s="367">
        <f>'[1]VI. PRESUPUESTO Y RRHH'!DI16</f>
        <v>0</v>
      </c>
      <c r="L718" s="367">
        <f>'[1]VI. PRESUPUESTO Y RRHH'!DJ16</f>
        <v>0</v>
      </c>
      <c r="M718" s="367" t="str">
        <f>'[1]VI. PRESUPUESTO Y RRHH'!DK16</f>
        <v>TOTAL</v>
      </c>
    </row>
    <row r="719" spans="1:22" s="382" customFormat="1" ht="15.75" customHeight="1" x14ac:dyDescent="0.25">
      <c r="A719" s="367">
        <f>'[1]VI. PRESUPUESTO Y RRHH'!CP17</f>
        <v>0</v>
      </c>
      <c r="B719" s="367">
        <f>'[1]VI. PRESUPUESTO Y RRHH'!CQ17</f>
        <v>0</v>
      </c>
      <c r="C719" s="367">
        <f>'[1]VI. PRESUPUESTO Y RRHH'!CR17</f>
        <v>0</v>
      </c>
      <c r="D719" s="367">
        <f>'[1]VI. PRESUPUESTO Y RRHH'!DB17</f>
        <v>0</v>
      </c>
      <c r="E719" s="367" t="str">
        <f>'[1]VI. PRESUPUESTO Y RRHH'!DC17</f>
        <v>MONETARIO</v>
      </c>
      <c r="F719" s="367" t="str">
        <f>'[1]VI. PRESUPUESTO Y RRHH'!DD17</f>
        <v>BIENES</v>
      </c>
      <c r="G719" s="367" t="str">
        <f>'[1]VI. PRESUPUESTO Y RRHH'!DE17</f>
        <v>PERSONAL / RRHH</v>
      </c>
      <c r="H719" s="367" t="str">
        <f>'[1]VI. PRESUPUESTO Y RRHH'!DF17</f>
        <v>OTROS SERVICIOS</v>
      </c>
      <c r="I719" s="367" t="str">
        <f>'[1]VI. PRESUPUESTO Y RRHH'!DG17</f>
        <v>PERSONAL / RRHH</v>
      </c>
      <c r="J719" s="367" t="str">
        <f>'[1]VI. PRESUPUESTO Y RRHH'!DH17</f>
        <v>BIENES/ EQUIPAMIENTO</v>
      </c>
      <c r="K719" s="367" t="str">
        <f>'[1]VI. PRESUPUESTO Y RRHH'!DI17</f>
        <v>SERVICIOS</v>
      </c>
      <c r="L719" s="367" t="str">
        <f>'[1]VI. PRESUPUESTO Y RRHH'!DJ17</f>
        <v>OTROS</v>
      </c>
      <c r="M719" s="367">
        <f>'[1]VI. PRESUPUESTO Y RRHH'!DK17</f>
        <v>0</v>
      </c>
    </row>
    <row r="720" spans="1:22" s="382" customFormat="1" ht="15.75" customHeight="1" x14ac:dyDescent="0.25">
      <c r="A720" s="367">
        <f>'[1]VI. PRESUPUESTO Y RRHH'!CP18</f>
        <v>21</v>
      </c>
      <c r="B720" s="367">
        <f>'[1]VI. PRESUPUESTO Y RRHH'!CQ18</f>
        <v>0</v>
      </c>
      <c r="C720" s="367" t="str">
        <f>'[1]VI. PRESUPUESTO Y RRHH'!CR18</f>
        <v>GASTOS EN PERSONAL</v>
      </c>
      <c r="D720" s="367">
        <f>'[1]VI. PRESUPUESTO Y RRHH'!DB18</f>
        <v>0</v>
      </c>
      <c r="E720" s="367">
        <f>'[1]VI. PRESUPUESTO Y RRHH'!DC18</f>
        <v>0</v>
      </c>
      <c r="F720" s="367">
        <f>'[1]VI. PRESUPUESTO Y RRHH'!DD18</f>
        <v>0</v>
      </c>
      <c r="G720" s="367">
        <f>'[1]VI. PRESUPUESTO Y RRHH'!DE18</f>
        <v>0</v>
      </c>
      <c r="H720" s="367">
        <f>'[1]VI. PRESUPUESTO Y RRHH'!DF18</f>
        <v>0</v>
      </c>
      <c r="I720" s="367">
        <f>'[1]VI. PRESUPUESTO Y RRHH'!DG18</f>
        <v>0</v>
      </c>
      <c r="J720" s="367">
        <f>'[1]VI. PRESUPUESTO Y RRHH'!DH18</f>
        <v>0</v>
      </c>
      <c r="K720" s="367">
        <f>'[1]VI. PRESUPUESTO Y RRHH'!DI18</f>
        <v>0</v>
      </c>
      <c r="L720" s="367">
        <f>'[1]VI. PRESUPUESTO Y RRHH'!DJ18</f>
        <v>0</v>
      </c>
      <c r="M720" s="367">
        <f>'[1]VI. PRESUPUESTO Y RRHH'!DK18</f>
        <v>0</v>
      </c>
    </row>
    <row r="721" spans="1:13" s="382" customFormat="1" ht="15.75" customHeight="1" x14ac:dyDescent="0.25">
      <c r="A721" s="367">
        <f>'[1]VI. PRESUPUESTO Y RRHH'!CP19</f>
        <v>22</v>
      </c>
      <c r="B721" s="367">
        <f>'[1]VI. PRESUPUESTO Y RRHH'!CQ19</f>
        <v>0</v>
      </c>
      <c r="C721" s="367" t="str">
        <f>'[1]VI. PRESUPUESTO Y RRHH'!CR19</f>
        <v>BIENES Y SERVICIOS DE CONSUMO</v>
      </c>
      <c r="D721" s="367">
        <f>'[1]VI. PRESUPUESTO Y RRHH'!DB19</f>
        <v>0</v>
      </c>
      <c r="E721" s="367">
        <f>'[1]VI. PRESUPUESTO Y RRHH'!DC19</f>
        <v>0</v>
      </c>
      <c r="F721" s="367">
        <f>'[1]VI. PRESUPUESTO Y RRHH'!DD19</f>
        <v>0</v>
      </c>
      <c r="G721" s="367">
        <f>'[1]VI. PRESUPUESTO Y RRHH'!DE19</f>
        <v>0</v>
      </c>
      <c r="H721" s="367">
        <f>'[1]VI. PRESUPUESTO Y RRHH'!DF19</f>
        <v>0</v>
      </c>
      <c r="I721" s="367">
        <f>'[1]VI. PRESUPUESTO Y RRHH'!DG19</f>
        <v>0</v>
      </c>
      <c r="J721" s="367">
        <f>'[1]VI. PRESUPUESTO Y RRHH'!DH19</f>
        <v>0</v>
      </c>
      <c r="K721" s="367">
        <f>'[1]VI. PRESUPUESTO Y RRHH'!DI19</f>
        <v>0</v>
      </c>
      <c r="L721" s="367">
        <f>'[1]VI. PRESUPUESTO Y RRHH'!DJ19</f>
        <v>0</v>
      </c>
      <c r="M721" s="367">
        <f>'[1]VI. PRESUPUESTO Y RRHH'!DK19</f>
        <v>0</v>
      </c>
    </row>
    <row r="722" spans="1:13" s="382" customFormat="1" ht="15.75" customHeight="1" x14ac:dyDescent="0.25">
      <c r="A722" s="367">
        <f>'[1]VI. PRESUPUESTO Y RRHH'!CP20</f>
        <v>23</v>
      </c>
      <c r="B722" s="367">
        <f>'[1]VI. PRESUPUESTO Y RRHH'!CQ20</f>
        <v>0</v>
      </c>
      <c r="C722" s="367" t="str">
        <f>'[1]VI. PRESUPUESTO Y RRHH'!CR20</f>
        <v>PRESTACIONES DE SEGURIDAD SOCIAL</v>
      </c>
      <c r="D722" s="367">
        <f>'[1]VI. PRESUPUESTO Y RRHH'!DB20</f>
        <v>0</v>
      </c>
      <c r="E722" s="367">
        <f>'[1]VI. PRESUPUESTO Y RRHH'!DC20</f>
        <v>0</v>
      </c>
      <c r="F722" s="367">
        <f>'[1]VI. PRESUPUESTO Y RRHH'!DD20</f>
        <v>0</v>
      </c>
      <c r="G722" s="367">
        <f>'[1]VI. PRESUPUESTO Y RRHH'!DE20</f>
        <v>0</v>
      </c>
      <c r="H722" s="367">
        <f>'[1]VI. PRESUPUESTO Y RRHH'!DF20</f>
        <v>0</v>
      </c>
      <c r="I722" s="367">
        <f>'[1]VI. PRESUPUESTO Y RRHH'!DG20</f>
        <v>0</v>
      </c>
      <c r="J722" s="367">
        <f>'[1]VI. PRESUPUESTO Y RRHH'!DH20</f>
        <v>0</v>
      </c>
      <c r="K722" s="367">
        <f>'[1]VI. PRESUPUESTO Y RRHH'!DI20</f>
        <v>0</v>
      </c>
      <c r="L722" s="367">
        <f>'[1]VI. PRESUPUESTO Y RRHH'!DJ20</f>
        <v>0</v>
      </c>
      <c r="M722" s="367">
        <f>'[1]VI. PRESUPUESTO Y RRHH'!DK20</f>
        <v>0</v>
      </c>
    </row>
    <row r="723" spans="1:13" s="382" customFormat="1" ht="15.75" customHeight="1" x14ac:dyDescent="0.25">
      <c r="A723" s="367">
        <f>'[1]VI. PRESUPUESTO Y RRHH'!CP21</f>
        <v>24</v>
      </c>
      <c r="B723" s="367">
        <f>'[1]VI. PRESUPUESTO Y RRHH'!CQ21</f>
        <v>0</v>
      </c>
      <c r="C723" s="367" t="str">
        <f>'[1]VI. PRESUPUESTO Y RRHH'!CR21</f>
        <v>TRANSFERENCIAS CORRIENTES</v>
      </c>
      <c r="D723" s="367">
        <f>'[1]VI. PRESUPUESTO Y RRHH'!DB21</f>
        <v>0</v>
      </c>
      <c r="E723" s="367">
        <f>'[1]VI. PRESUPUESTO Y RRHH'!DC21</f>
        <v>0</v>
      </c>
      <c r="F723" s="367">
        <f>'[1]VI. PRESUPUESTO Y RRHH'!DD21</f>
        <v>0</v>
      </c>
      <c r="G723" s="367">
        <f>'[1]VI. PRESUPUESTO Y RRHH'!DE21</f>
        <v>0</v>
      </c>
      <c r="H723" s="367">
        <f>'[1]VI. PRESUPUESTO Y RRHH'!DF21</f>
        <v>0</v>
      </c>
      <c r="I723" s="367">
        <f>'[1]VI. PRESUPUESTO Y RRHH'!DG21</f>
        <v>0</v>
      </c>
      <c r="J723" s="367">
        <f>'[1]VI. PRESUPUESTO Y RRHH'!DH21</f>
        <v>0</v>
      </c>
      <c r="K723" s="367">
        <f>'[1]VI. PRESUPUESTO Y RRHH'!DI21</f>
        <v>0</v>
      </c>
      <c r="L723" s="367">
        <f>'[1]VI. PRESUPUESTO Y RRHH'!DJ21</f>
        <v>0</v>
      </c>
      <c r="M723" s="367">
        <f>'[1]VI. PRESUPUESTO Y RRHH'!DK21</f>
        <v>0</v>
      </c>
    </row>
    <row r="724" spans="1:13" s="382" customFormat="1" ht="15.75" customHeight="1" x14ac:dyDescent="0.25">
      <c r="A724" s="367">
        <f>'[1]VI. PRESUPUESTO Y RRHH'!CP22</f>
        <v>0</v>
      </c>
      <c r="B724" s="367" t="str">
        <f>'[1]VI. PRESUPUESTO Y RRHH'!CQ22</f>
        <v>01</v>
      </c>
      <c r="C724" s="367" t="str">
        <f>'[1]VI. PRESUPUESTO Y RRHH'!CR22</f>
        <v xml:space="preserve"> Al Sector Privado</v>
      </c>
      <c r="D724" s="367">
        <f>'[1]VI. PRESUPUESTO Y RRHH'!DB22</f>
        <v>0</v>
      </c>
      <c r="E724" s="367">
        <f>'[1]VI. PRESUPUESTO Y RRHH'!DC22</f>
        <v>0</v>
      </c>
      <c r="F724" s="367">
        <f>'[1]VI. PRESUPUESTO Y RRHH'!DD22</f>
        <v>0</v>
      </c>
      <c r="G724" s="367">
        <f>'[1]VI. PRESUPUESTO Y RRHH'!DE22</f>
        <v>0</v>
      </c>
      <c r="H724" s="367">
        <f>'[1]VI. PRESUPUESTO Y RRHH'!DF22</f>
        <v>0</v>
      </c>
      <c r="I724" s="367">
        <f>'[1]VI. PRESUPUESTO Y RRHH'!DG22</f>
        <v>0</v>
      </c>
      <c r="J724" s="367">
        <f>'[1]VI. PRESUPUESTO Y RRHH'!DH22</f>
        <v>0</v>
      </c>
      <c r="K724" s="367">
        <f>'[1]VI. PRESUPUESTO Y RRHH'!DI22</f>
        <v>0</v>
      </c>
      <c r="L724" s="367">
        <f>'[1]VI. PRESUPUESTO Y RRHH'!DJ22</f>
        <v>0</v>
      </c>
      <c r="M724" s="367">
        <f>'[1]VI. PRESUPUESTO Y RRHH'!DK22</f>
        <v>0</v>
      </c>
    </row>
    <row r="725" spans="1:13" s="382" customFormat="1" ht="15.75" customHeight="1" x14ac:dyDescent="0.25">
      <c r="A725" s="367">
        <f>'[1]VI. PRESUPUESTO Y RRHH'!CP23</f>
        <v>0</v>
      </c>
      <c r="B725" s="367" t="str">
        <f>'[1]VI. PRESUPUESTO Y RRHH'!CQ23</f>
        <v>01</v>
      </c>
      <c r="C725" s="367">
        <f>'[1]VI. PRESUPUESTO Y RRHH'!CR23</f>
        <v>0</v>
      </c>
      <c r="D725" s="367">
        <f>'[1]VI. PRESUPUESTO Y RRHH'!DB23</f>
        <v>0</v>
      </c>
      <c r="E725" s="367">
        <f>'[1]VI. PRESUPUESTO Y RRHH'!DC23</f>
        <v>0</v>
      </c>
      <c r="F725" s="367">
        <f>'[1]VI. PRESUPUESTO Y RRHH'!DD23</f>
        <v>0</v>
      </c>
      <c r="G725" s="367">
        <f>'[1]VI. PRESUPUESTO Y RRHH'!DE23</f>
        <v>0</v>
      </c>
      <c r="H725" s="367">
        <f>'[1]VI. PRESUPUESTO Y RRHH'!DF23</f>
        <v>0</v>
      </c>
      <c r="I725" s="367">
        <f>'[1]VI. PRESUPUESTO Y RRHH'!DG23</f>
        <v>0</v>
      </c>
      <c r="J725" s="367">
        <f>'[1]VI. PRESUPUESTO Y RRHH'!DH23</f>
        <v>0</v>
      </c>
      <c r="K725" s="367">
        <f>'[1]VI. PRESUPUESTO Y RRHH'!DI23</f>
        <v>0</v>
      </c>
      <c r="L725" s="367">
        <f>'[1]VI. PRESUPUESTO Y RRHH'!DJ23</f>
        <v>0</v>
      </c>
      <c r="M725" s="367">
        <f>'[1]VI. PRESUPUESTO Y RRHH'!DK23</f>
        <v>0</v>
      </c>
    </row>
    <row r="726" spans="1:13" s="382" customFormat="1" ht="15.75" customHeight="1" x14ac:dyDescent="0.25">
      <c r="A726" s="367">
        <f>'[1]VI. PRESUPUESTO Y RRHH'!CP24</f>
        <v>0</v>
      </c>
      <c r="B726" s="367" t="str">
        <f>'[1]VI. PRESUPUESTO Y RRHH'!CQ24</f>
        <v>01</v>
      </c>
      <c r="C726" s="367">
        <f>'[1]VI. PRESUPUESTO Y RRHH'!CR24</f>
        <v>0</v>
      </c>
      <c r="D726" s="367">
        <f>'[1]VI. PRESUPUESTO Y RRHH'!DB24</f>
        <v>0</v>
      </c>
      <c r="E726" s="367">
        <f>'[1]VI. PRESUPUESTO Y RRHH'!DC24</f>
        <v>0</v>
      </c>
      <c r="F726" s="367">
        <f>'[1]VI. PRESUPUESTO Y RRHH'!DD24</f>
        <v>0</v>
      </c>
      <c r="G726" s="367">
        <f>'[1]VI. PRESUPUESTO Y RRHH'!DE24</f>
        <v>0</v>
      </c>
      <c r="H726" s="367">
        <f>'[1]VI. PRESUPUESTO Y RRHH'!DF24</f>
        <v>0</v>
      </c>
      <c r="I726" s="367">
        <f>'[1]VI. PRESUPUESTO Y RRHH'!DG24</f>
        <v>0</v>
      </c>
      <c r="J726" s="367">
        <f>'[1]VI. PRESUPUESTO Y RRHH'!DH24</f>
        <v>0</v>
      </c>
      <c r="K726" s="367">
        <f>'[1]VI. PRESUPUESTO Y RRHH'!DI24</f>
        <v>0</v>
      </c>
      <c r="L726" s="367">
        <f>'[1]VI. PRESUPUESTO Y RRHH'!DJ24</f>
        <v>0</v>
      </c>
      <c r="M726" s="367">
        <f>'[1]VI. PRESUPUESTO Y RRHH'!DK24</f>
        <v>0</v>
      </c>
    </row>
    <row r="727" spans="1:13" s="382" customFormat="1" ht="15.75" customHeight="1" x14ac:dyDescent="0.25">
      <c r="A727" s="367">
        <f>'[1]VI. PRESUPUESTO Y RRHH'!CP25</f>
        <v>0</v>
      </c>
      <c r="B727" s="367" t="str">
        <f>'[1]VI. PRESUPUESTO Y RRHH'!CQ25</f>
        <v>01</v>
      </c>
      <c r="C727" s="367">
        <f>'[1]VI. PRESUPUESTO Y RRHH'!CR25</f>
        <v>0</v>
      </c>
      <c r="D727" s="367">
        <f>'[1]VI. PRESUPUESTO Y RRHH'!DB25</f>
        <v>0</v>
      </c>
      <c r="E727" s="367">
        <f>'[1]VI. PRESUPUESTO Y RRHH'!DC25</f>
        <v>0</v>
      </c>
      <c r="F727" s="367">
        <f>'[1]VI. PRESUPUESTO Y RRHH'!DD25</f>
        <v>0</v>
      </c>
      <c r="G727" s="367">
        <f>'[1]VI. PRESUPUESTO Y RRHH'!DE25</f>
        <v>0</v>
      </c>
      <c r="H727" s="367">
        <f>'[1]VI. PRESUPUESTO Y RRHH'!DF25</f>
        <v>0</v>
      </c>
      <c r="I727" s="367">
        <f>'[1]VI. PRESUPUESTO Y RRHH'!DG25</f>
        <v>0</v>
      </c>
      <c r="J727" s="367">
        <f>'[1]VI. PRESUPUESTO Y RRHH'!DH25</f>
        <v>0</v>
      </c>
      <c r="K727" s="367">
        <f>'[1]VI. PRESUPUESTO Y RRHH'!DI25</f>
        <v>0</v>
      </c>
      <c r="L727" s="367">
        <f>'[1]VI. PRESUPUESTO Y RRHH'!DJ25</f>
        <v>0</v>
      </c>
      <c r="M727" s="367">
        <f>'[1]VI. PRESUPUESTO Y RRHH'!DK25</f>
        <v>0</v>
      </c>
    </row>
    <row r="728" spans="1:13" s="382" customFormat="1" ht="15.75" customHeight="1" x14ac:dyDescent="0.25">
      <c r="A728" s="367">
        <f>'[1]VI. PRESUPUESTO Y RRHH'!CP26</f>
        <v>0</v>
      </c>
      <c r="B728" s="367" t="str">
        <f>'[1]VI. PRESUPUESTO Y RRHH'!CQ26</f>
        <v>01</v>
      </c>
      <c r="C728" s="367">
        <f>'[1]VI. PRESUPUESTO Y RRHH'!CR26</f>
        <v>0</v>
      </c>
      <c r="D728" s="367">
        <f>'[1]VI. PRESUPUESTO Y RRHH'!DB26</f>
        <v>0</v>
      </c>
      <c r="E728" s="367">
        <f>'[1]VI. PRESUPUESTO Y RRHH'!DC26</f>
        <v>0</v>
      </c>
      <c r="F728" s="367">
        <f>'[1]VI. PRESUPUESTO Y RRHH'!DD26</f>
        <v>0</v>
      </c>
      <c r="G728" s="367">
        <f>'[1]VI. PRESUPUESTO Y RRHH'!DE26</f>
        <v>0</v>
      </c>
      <c r="H728" s="367">
        <f>'[1]VI. PRESUPUESTO Y RRHH'!DF26</f>
        <v>0</v>
      </c>
      <c r="I728" s="367">
        <f>'[1]VI. PRESUPUESTO Y RRHH'!DG26</f>
        <v>0</v>
      </c>
      <c r="J728" s="367">
        <f>'[1]VI. PRESUPUESTO Y RRHH'!DH26</f>
        <v>0</v>
      </c>
      <c r="K728" s="367">
        <f>'[1]VI. PRESUPUESTO Y RRHH'!DI26</f>
        <v>0</v>
      </c>
      <c r="L728" s="367">
        <f>'[1]VI. PRESUPUESTO Y RRHH'!DJ26</f>
        <v>0</v>
      </c>
      <c r="M728" s="367">
        <f>'[1]VI. PRESUPUESTO Y RRHH'!DK26</f>
        <v>0</v>
      </c>
    </row>
    <row r="729" spans="1:13" s="382" customFormat="1" ht="15.75" customHeight="1" x14ac:dyDescent="0.25">
      <c r="A729" s="367">
        <f>'[1]VI. PRESUPUESTO Y RRHH'!CP27</f>
        <v>0</v>
      </c>
      <c r="B729" s="367" t="str">
        <f>'[1]VI. PRESUPUESTO Y RRHH'!CQ27</f>
        <v>02</v>
      </c>
      <c r="C729" s="367" t="str">
        <f>'[1]VI. PRESUPUESTO Y RRHH'!CR27</f>
        <v>Al Gobierno Central</v>
      </c>
      <c r="D729" s="367">
        <f>'[1]VI. PRESUPUESTO Y RRHH'!DB27</f>
        <v>0</v>
      </c>
      <c r="E729" s="367">
        <f>'[1]VI. PRESUPUESTO Y RRHH'!DC27</f>
        <v>0</v>
      </c>
      <c r="F729" s="367">
        <f>'[1]VI. PRESUPUESTO Y RRHH'!DD27</f>
        <v>0</v>
      </c>
      <c r="G729" s="367">
        <f>'[1]VI. PRESUPUESTO Y RRHH'!DE27</f>
        <v>0</v>
      </c>
      <c r="H729" s="367">
        <f>'[1]VI. PRESUPUESTO Y RRHH'!DF27</f>
        <v>0</v>
      </c>
      <c r="I729" s="367">
        <f>'[1]VI. PRESUPUESTO Y RRHH'!DG27</f>
        <v>0</v>
      </c>
      <c r="J729" s="367">
        <f>'[1]VI. PRESUPUESTO Y RRHH'!DH27</f>
        <v>0</v>
      </c>
      <c r="K729" s="367">
        <f>'[1]VI. PRESUPUESTO Y RRHH'!DI27</f>
        <v>0</v>
      </c>
      <c r="L729" s="367">
        <f>'[1]VI. PRESUPUESTO Y RRHH'!DJ27</f>
        <v>0</v>
      </c>
      <c r="M729" s="367">
        <f>'[1]VI. PRESUPUESTO Y RRHH'!DK27</f>
        <v>0</v>
      </c>
    </row>
    <row r="730" spans="1:13" s="382" customFormat="1" ht="15.75" customHeight="1" x14ac:dyDescent="0.25">
      <c r="A730" s="367">
        <f>'[1]VI. PRESUPUESTO Y RRHH'!CP28</f>
        <v>0</v>
      </c>
      <c r="B730" s="367" t="str">
        <f>'[1]VI. PRESUPUESTO Y RRHH'!CQ28</f>
        <v>03</v>
      </c>
      <c r="C730" s="367" t="str">
        <f>'[1]VI. PRESUPUESTO Y RRHH'!CR28</f>
        <v>A Otras Entidades Públicas</v>
      </c>
      <c r="D730" s="367">
        <f>'[1]VI. PRESUPUESTO Y RRHH'!DB28</f>
        <v>0</v>
      </c>
      <c r="E730" s="367">
        <f>'[1]VI. PRESUPUESTO Y RRHH'!DC28</f>
        <v>0</v>
      </c>
      <c r="F730" s="367">
        <f>'[1]VI. PRESUPUESTO Y RRHH'!DD28</f>
        <v>0</v>
      </c>
      <c r="G730" s="367">
        <f>'[1]VI. PRESUPUESTO Y RRHH'!DE28</f>
        <v>0</v>
      </c>
      <c r="H730" s="367">
        <f>'[1]VI. PRESUPUESTO Y RRHH'!DF28</f>
        <v>0</v>
      </c>
      <c r="I730" s="367">
        <f>'[1]VI. PRESUPUESTO Y RRHH'!DG28</f>
        <v>0</v>
      </c>
      <c r="J730" s="367">
        <f>'[1]VI. PRESUPUESTO Y RRHH'!DH28</f>
        <v>0</v>
      </c>
      <c r="K730" s="367">
        <f>'[1]VI. PRESUPUESTO Y RRHH'!DI28</f>
        <v>0</v>
      </c>
      <c r="L730" s="367">
        <f>'[1]VI. PRESUPUESTO Y RRHH'!DJ28</f>
        <v>0</v>
      </c>
      <c r="M730" s="367">
        <f>'[1]VI. PRESUPUESTO Y RRHH'!DK28</f>
        <v>0</v>
      </c>
    </row>
    <row r="731" spans="1:13" s="382" customFormat="1" ht="15.75" customHeight="1" x14ac:dyDescent="0.25">
      <c r="A731" s="367">
        <f>'[1]VI. PRESUPUESTO Y RRHH'!CP29</f>
        <v>0</v>
      </c>
      <c r="B731" s="367" t="str">
        <f>'[1]VI. PRESUPUESTO Y RRHH'!CQ29</f>
        <v xml:space="preserve">04 </v>
      </c>
      <c r="C731" s="367" t="str">
        <f>'[1]VI. PRESUPUESTO Y RRHH'!CR29</f>
        <v>A Empresas Públicas no financieras</v>
      </c>
      <c r="D731" s="367">
        <f>'[1]VI. PRESUPUESTO Y RRHH'!DB29</f>
        <v>0</v>
      </c>
      <c r="E731" s="367">
        <f>'[1]VI. PRESUPUESTO Y RRHH'!DC29</f>
        <v>0</v>
      </c>
      <c r="F731" s="367">
        <f>'[1]VI. PRESUPUESTO Y RRHH'!DD29</f>
        <v>0</v>
      </c>
      <c r="G731" s="367">
        <f>'[1]VI. PRESUPUESTO Y RRHH'!DE29</f>
        <v>0</v>
      </c>
      <c r="H731" s="367">
        <f>'[1]VI. PRESUPUESTO Y RRHH'!DF29</f>
        <v>0</v>
      </c>
      <c r="I731" s="367">
        <f>'[1]VI. PRESUPUESTO Y RRHH'!DG29</f>
        <v>0</v>
      </c>
      <c r="J731" s="367">
        <f>'[1]VI. PRESUPUESTO Y RRHH'!DH29</f>
        <v>0</v>
      </c>
      <c r="K731" s="367">
        <f>'[1]VI. PRESUPUESTO Y RRHH'!DI29</f>
        <v>0</v>
      </c>
      <c r="L731" s="367">
        <f>'[1]VI. PRESUPUESTO Y RRHH'!DJ29</f>
        <v>0</v>
      </c>
      <c r="M731" s="367">
        <f>'[1]VI. PRESUPUESTO Y RRHH'!DK29</f>
        <v>0</v>
      </c>
    </row>
    <row r="732" spans="1:13" s="382" customFormat="1" ht="15.75" customHeight="1" x14ac:dyDescent="0.25">
      <c r="A732" s="367" t="str">
        <f>'[1]VI. PRESUPUESTO Y RRHH'!CP30</f>
        <v/>
      </c>
      <c r="B732" s="367" t="str">
        <f>'[1]VI. PRESUPUESTO Y RRHH'!CQ30</f>
        <v>05</v>
      </c>
      <c r="C732" s="367" t="str">
        <f>'[1]VI. PRESUPUESTO Y RRHH'!CR30</f>
        <v>A Empresas Públicas  financieras</v>
      </c>
      <c r="D732" s="367">
        <f>'[1]VI. PRESUPUESTO Y RRHH'!DB30</f>
        <v>0</v>
      </c>
      <c r="E732" s="367">
        <f>'[1]VI. PRESUPUESTO Y RRHH'!DC30</f>
        <v>0</v>
      </c>
      <c r="F732" s="367">
        <f>'[1]VI. PRESUPUESTO Y RRHH'!DD30</f>
        <v>0</v>
      </c>
      <c r="G732" s="367">
        <f>'[1]VI. PRESUPUESTO Y RRHH'!DE30</f>
        <v>0</v>
      </c>
      <c r="H732" s="367">
        <f>'[1]VI. PRESUPUESTO Y RRHH'!DF30</f>
        <v>0</v>
      </c>
      <c r="I732" s="367">
        <f>'[1]VI. PRESUPUESTO Y RRHH'!DG30</f>
        <v>0</v>
      </c>
      <c r="J732" s="367">
        <f>'[1]VI. PRESUPUESTO Y RRHH'!DH30</f>
        <v>0</v>
      </c>
      <c r="K732" s="367">
        <f>'[1]VI. PRESUPUESTO Y RRHH'!DI30</f>
        <v>0</v>
      </c>
      <c r="L732" s="367">
        <f>'[1]VI. PRESUPUESTO Y RRHH'!DJ30</f>
        <v>0</v>
      </c>
      <c r="M732" s="367">
        <f>'[1]VI. PRESUPUESTO Y RRHH'!DK30</f>
        <v>0</v>
      </c>
    </row>
    <row r="733" spans="1:13" s="382" customFormat="1" ht="15.75" customHeight="1" x14ac:dyDescent="0.25">
      <c r="A733" s="367">
        <f>'[1]VI. PRESUPUESTO Y RRHH'!CP31</f>
        <v>0</v>
      </c>
      <c r="B733" s="367" t="str">
        <f>'[1]VI. PRESUPUESTO Y RRHH'!CQ31</f>
        <v>06</v>
      </c>
      <c r="C733" s="367" t="str">
        <f>'[1]VI. PRESUPUESTO Y RRHH'!CR31</f>
        <v>A gobiernos extranjeros</v>
      </c>
      <c r="D733" s="367">
        <f>'[1]VI. PRESUPUESTO Y RRHH'!DB31</f>
        <v>0</v>
      </c>
      <c r="E733" s="367">
        <f>'[1]VI. PRESUPUESTO Y RRHH'!DC31</f>
        <v>0</v>
      </c>
      <c r="F733" s="367">
        <f>'[1]VI. PRESUPUESTO Y RRHH'!DD31</f>
        <v>0</v>
      </c>
      <c r="G733" s="367">
        <f>'[1]VI. PRESUPUESTO Y RRHH'!DE31</f>
        <v>0</v>
      </c>
      <c r="H733" s="367">
        <f>'[1]VI. PRESUPUESTO Y RRHH'!DF31</f>
        <v>0</v>
      </c>
      <c r="I733" s="367">
        <f>'[1]VI. PRESUPUESTO Y RRHH'!DG31</f>
        <v>0</v>
      </c>
      <c r="J733" s="367">
        <f>'[1]VI. PRESUPUESTO Y RRHH'!DH31</f>
        <v>0</v>
      </c>
      <c r="K733" s="367">
        <f>'[1]VI. PRESUPUESTO Y RRHH'!DI31</f>
        <v>0</v>
      </c>
      <c r="L733" s="367">
        <f>'[1]VI. PRESUPUESTO Y RRHH'!DJ31</f>
        <v>0</v>
      </c>
      <c r="M733" s="367">
        <f>'[1]VI. PRESUPUESTO Y RRHH'!DK31</f>
        <v>0</v>
      </c>
    </row>
    <row r="734" spans="1:13" s="382" customFormat="1" ht="15.75" customHeight="1" x14ac:dyDescent="0.25">
      <c r="A734" s="367">
        <f>'[1]VI. PRESUPUESTO Y RRHH'!CP32</f>
        <v>0</v>
      </c>
      <c r="B734" s="367" t="str">
        <f>'[1]VI. PRESUPUESTO Y RRHH'!CQ32</f>
        <v>07</v>
      </c>
      <c r="C734" s="367" t="str">
        <f>'[1]VI. PRESUPUESTO Y RRHH'!CR32</f>
        <v>A Org. Internacionales</v>
      </c>
      <c r="D734" s="367">
        <f>'[1]VI. PRESUPUESTO Y RRHH'!DB32</f>
        <v>0</v>
      </c>
      <c r="E734" s="367">
        <f>'[1]VI. PRESUPUESTO Y RRHH'!DC32</f>
        <v>0</v>
      </c>
      <c r="F734" s="367">
        <f>'[1]VI. PRESUPUESTO Y RRHH'!DD32</f>
        <v>0</v>
      </c>
      <c r="G734" s="367">
        <f>'[1]VI. PRESUPUESTO Y RRHH'!DE32</f>
        <v>0</v>
      </c>
      <c r="H734" s="367">
        <f>'[1]VI. PRESUPUESTO Y RRHH'!DF32</f>
        <v>0</v>
      </c>
      <c r="I734" s="367">
        <f>'[1]VI. PRESUPUESTO Y RRHH'!DG32</f>
        <v>0</v>
      </c>
      <c r="J734" s="367">
        <f>'[1]VI. PRESUPUESTO Y RRHH'!DH32</f>
        <v>0</v>
      </c>
      <c r="K734" s="367">
        <f>'[1]VI. PRESUPUESTO Y RRHH'!DI32</f>
        <v>0</v>
      </c>
      <c r="L734" s="367">
        <f>'[1]VI. PRESUPUESTO Y RRHH'!DJ32</f>
        <v>0</v>
      </c>
      <c r="M734" s="367">
        <f>'[1]VI. PRESUPUESTO Y RRHH'!DK32</f>
        <v>0</v>
      </c>
    </row>
    <row r="735" spans="1:13" s="382" customFormat="1" ht="15.75" customHeight="1" x14ac:dyDescent="0.25">
      <c r="A735" s="367">
        <f>'[1]VI. PRESUPUESTO Y RRHH'!CP33</f>
        <v>25</v>
      </c>
      <c r="B735" s="367">
        <f>'[1]VI. PRESUPUESTO Y RRHH'!CQ33</f>
        <v>0</v>
      </c>
      <c r="C735" s="367" t="str">
        <f>'[1]VI. PRESUPUESTO Y RRHH'!CR33</f>
        <v>INTEGROS AL FISCO</v>
      </c>
      <c r="D735" s="367">
        <f>'[1]VI. PRESUPUESTO Y RRHH'!DB33</f>
        <v>0</v>
      </c>
      <c r="E735" s="367">
        <f>'[1]VI. PRESUPUESTO Y RRHH'!DC33</f>
        <v>0</v>
      </c>
      <c r="F735" s="367">
        <f>'[1]VI. PRESUPUESTO Y RRHH'!DD33</f>
        <v>0</v>
      </c>
      <c r="G735" s="367">
        <f>'[1]VI. PRESUPUESTO Y RRHH'!DE33</f>
        <v>0</v>
      </c>
      <c r="H735" s="367">
        <f>'[1]VI. PRESUPUESTO Y RRHH'!DF33</f>
        <v>0</v>
      </c>
      <c r="I735" s="367">
        <f>'[1]VI. PRESUPUESTO Y RRHH'!DG33</f>
        <v>0</v>
      </c>
      <c r="J735" s="367">
        <f>'[1]VI. PRESUPUESTO Y RRHH'!DH33</f>
        <v>0</v>
      </c>
      <c r="K735" s="367">
        <f>'[1]VI. PRESUPUESTO Y RRHH'!DI33</f>
        <v>0</v>
      </c>
      <c r="L735" s="367">
        <f>'[1]VI. PRESUPUESTO Y RRHH'!DJ33</f>
        <v>0</v>
      </c>
      <c r="M735" s="367">
        <f>'[1]VI. PRESUPUESTO Y RRHH'!DK33</f>
        <v>0</v>
      </c>
    </row>
    <row r="736" spans="1:13" s="382" customFormat="1" ht="15.75" customHeight="1" x14ac:dyDescent="0.25">
      <c r="A736" s="367">
        <f>'[1]VI. PRESUPUESTO Y RRHH'!CP34</f>
        <v>26</v>
      </c>
      <c r="B736" s="367">
        <f>'[1]VI. PRESUPUESTO Y RRHH'!CQ34</f>
        <v>0</v>
      </c>
      <c r="C736" s="367" t="str">
        <f>'[1]VI. PRESUPUESTO Y RRHH'!CR34</f>
        <v>OTROS GASTOS CORRIENTES</v>
      </c>
      <c r="D736" s="367">
        <f>'[1]VI. PRESUPUESTO Y RRHH'!DB34</f>
        <v>0</v>
      </c>
      <c r="E736" s="367">
        <f>'[1]VI. PRESUPUESTO Y RRHH'!DC34</f>
        <v>0</v>
      </c>
      <c r="F736" s="367">
        <f>'[1]VI. PRESUPUESTO Y RRHH'!DD34</f>
        <v>0</v>
      </c>
      <c r="G736" s="367">
        <f>'[1]VI. PRESUPUESTO Y RRHH'!DE34</f>
        <v>0</v>
      </c>
      <c r="H736" s="367">
        <f>'[1]VI. PRESUPUESTO Y RRHH'!DF34</f>
        <v>0</v>
      </c>
      <c r="I736" s="367">
        <f>'[1]VI. PRESUPUESTO Y RRHH'!DG34</f>
        <v>0</v>
      </c>
      <c r="J736" s="367">
        <f>'[1]VI. PRESUPUESTO Y RRHH'!DH34</f>
        <v>0</v>
      </c>
      <c r="K736" s="367">
        <f>'[1]VI. PRESUPUESTO Y RRHH'!DI34</f>
        <v>0</v>
      </c>
      <c r="L736" s="367">
        <f>'[1]VI. PRESUPUESTO Y RRHH'!DJ34</f>
        <v>0</v>
      </c>
      <c r="M736" s="367">
        <f>'[1]VI. PRESUPUESTO Y RRHH'!DK34</f>
        <v>0</v>
      </c>
    </row>
    <row r="737" spans="1:13" s="382" customFormat="1" ht="15.75" customHeight="1" x14ac:dyDescent="0.25">
      <c r="A737" s="367">
        <f>'[1]VI. PRESUPUESTO Y RRHH'!CP35</f>
        <v>27</v>
      </c>
      <c r="B737" s="367">
        <f>'[1]VI. PRESUPUESTO Y RRHH'!CQ35</f>
        <v>0</v>
      </c>
      <c r="C737" s="367" t="str">
        <f>'[1]VI. PRESUPUESTO Y RRHH'!CR35</f>
        <v>APORTE FISCAL LIBRE</v>
      </c>
      <c r="D737" s="367">
        <f>'[1]VI. PRESUPUESTO Y RRHH'!DB35</f>
        <v>0</v>
      </c>
      <c r="E737" s="367">
        <f>'[1]VI. PRESUPUESTO Y RRHH'!DC35</f>
        <v>0</v>
      </c>
      <c r="F737" s="367">
        <f>'[1]VI. PRESUPUESTO Y RRHH'!DD35</f>
        <v>0</v>
      </c>
      <c r="G737" s="367">
        <f>'[1]VI. PRESUPUESTO Y RRHH'!DE35</f>
        <v>0</v>
      </c>
      <c r="H737" s="367">
        <f>'[1]VI. PRESUPUESTO Y RRHH'!DF35</f>
        <v>0</v>
      </c>
      <c r="I737" s="367">
        <f>'[1]VI. PRESUPUESTO Y RRHH'!DG35</f>
        <v>0</v>
      </c>
      <c r="J737" s="367">
        <f>'[1]VI. PRESUPUESTO Y RRHH'!DH35</f>
        <v>0</v>
      </c>
      <c r="K737" s="367">
        <f>'[1]VI. PRESUPUESTO Y RRHH'!DI35</f>
        <v>0</v>
      </c>
      <c r="L737" s="367">
        <f>'[1]VI. PRESUPUESTO Y RRHH'!DJ35</f>
        <v>0</v>
      </c>
      <c r="M737" s="367">
        <f>'[1]VI. PRESUPUESTO Y RRHH'!DK35</f>
        <v>0</v>
      </c>
    </row>
    <row r="738" spans="1:13" s="382" customFormat="1" ht="15.75" customHeight="1" x14ac:dyDescent="0.25">
      <c r="A738" s="367">
        <f>'[1]VI. PRESUPUESTO Y RRHH'!CP36</f>
        <v>28</v>
      </c>
      <c r="B738" s="367">
        <f>'[1]VI. PRESUPUESTO Y RRHH'!CQ36</f>
        <v>0</v>
      </c>
      <c r="C738" s="367" t="str">
        <f>'[1]VI. PRESUPUESTO Y RRHH'!CR36</f>
        <v>APORTE FISCAL PARA SERVICIO DE LA DEUDA</v>
      </c>
      <c r="D738" s="367">
        <f>'[1]VI. PRESUPUESTO Y RRHH'!DB36</f>
        <v>0</v>
      </c>
      <c r="E738" s="367">
        <f>'[1]VI. PRESUPUESTO Y RRHH'!DC36</f>
        <v>0</v>
      </c>
      <c r="F738" s="367">
        <f>'[1]VI. PRESUPUESTO Y RRHH'!DD36</f>
        <v>0</v>
      </c>
      <c r="G738" s="367">
        <f>'[1]VI. PRESUPUESTO Y RRHH'!DE36</f>
        <v>0</v>
      </c>
      <c r="H738" s="367">
        <f>'[1]VI. PRESUPUESTO Y RRHH'!DF36</f>
        <v>0</v>
      </c>
      <c r="I738" s="367">
        <f>'[1]VI. PRESUPUESTO Y RRHH'!DG36</f>
        <v>0</v>
      </c>
      <c r="J738" s="367">
        <f>'[1]VI. PRESUPUESTO Y RRHH'!DH36</f>
        <v>0</v>
      </c>
      <c r="K738" s="367">
        <f>'[1]VI. PRESUPUESTO Y RRHH'!DI36</f>
        <v>0</v>
      </c>
      <c r="L738" s="367">
        <f>'[1]VI. PRESUPUESTO Y RRHH'!DJ36</f>
        <v>0</v>
      </c>
      <c r="M738" s="367">
        <f>'[1]VI. PRESUPUESTO Y RRHH'!DK36</f>
        <v>0</v>
      </c>
    </row>
    <row r="739" spans="1:13" s="382" customFormat="1" ht="15.75" customHeight="1" x14ac:dyDescent="0.25">
      <c r="A739" s="367">
        <f>'[1]VI. PRESUPUESTO Y RRHH'!CP37</f>
        <v>29</v>
      </c>
      <c r="B739" s="367">
        <f>'[1]VI. PRESUPUESTO Y RRHH'!CQ37</f>
        <v>0</v>
      </c>
      <c r="C739" s="367" t="str">
        <f>'[1]VI. PRESUPUESTO Y RRHH'!CR37</f>
        <v>ADQUISICION DE ACTIVOS NO FINANCIEROS</v>
      </c>
      <c r="D739" s="367">
        <f>'[1]VI. PRESUPUESTO Y RRHH'!DB37</f>
        <v>0</v>
      </c>
      <c r="E739" s="367">
        <f>'[1]VI. PRESUPUESTO Y RRHH'!DC37</f>
        <v>0</v>
      </c>
      <c r="F739" s="367">
        <f>'[1]VI. PRESUPUESTO Y RRHH'!DD37</f>
        <v>0</v>
      </c>
      <c r="G739" s="367">
        <f>'[1]VI. PRESUPUESTO Y RRHH'!DE37</f>
        <v>0</v>
      </c>
      <c r="H739" s="367">
        <f>'[1]VI. PRESUPUESTO Y RRHH'!DF37</f>
        <v>0</v>
      </c>
      <c r="I739" s="367">
        <f>'[1]VI. PRESUPUESTO Y RRHH'!DG37</f>
        <v>0</v>
      </c>
      <c r="J739" s="367">
        <f>'[1]VI. PRESUPUESTO Y RRHH'!DH37</f>
        <v>0</v>
      </c>
      <c r="K739" s="367">
        <f>'[1]VI. PRESUPUESTO Y RRHH'!DI37</f>
        <v>0</v>
      </c>
      <c r="L739" s="367">
        <f>'[1]VI. PRESUPUESTO Y RRHH'!DJ37</f>
        <v>0</v>
      </c>
      <c r="M739" s="367">
        <f>'[1]VI. PRESUPUESTO Y RRHH'!DK37</f>
        <v>0</v>
      </c>
    </row>
    <row r="740" spans="1:13" s="382" customFormat="1" ht="15.75" customHeight="1" x14ac:dyDescent="0.25">
      <c r="A740" s="367">
        <f>'[1]VI. PRESUPUESTO Y RRHH'!CP38</f>
        <v>30</v>
      </c>
      <c r="B740" s="367">
        <f>'[1]VI. PRESUPUESTO Y RRHH'!CQ38</f>
        <v>0</v>
      </c>
      <c r="C740" s="367" t="str">
        <f>'[1]VI. PRESUPUESTO Y RRHH'!CR38</f>
        <v xml:space="preserve">ADQUISICIÓN DE ACTIVO FINANCIERO </v>
      </c>
      <c r="D740" s="367">
        <f>'[1]VI. PRESUPUESTO Y RRHH'!DB38</f>
        <v>0</v>
      </c>
      <c r="E740" s="367">
        <f>'[1]VI. PRESUPUESTO Y RRHH'!DC38</f>
        <v>0</v>
      </c>
      <c r="F740" s="367">
        <f>'[1]VI. PRESUPUESTO Y RRHH'!DD38</f>
        <v>0</v>
      </c>
      <c r="G740" s="367">
        <f>'[1]VI. PRESUPUESTO Y RRHH'!DE38</f>
        <v>0</v>
      </c>
      <c r="H740" s="367">
        <f>'[1]VI. PRESUPUESTO Y RRHH'!DF38</f>
        <v>0</v>
      </c>
      <c r="I740" s="367">
        <f>'[1]VI. PRESUPUESTO Y RRHH'!DG38</f>
        <v>0</v>
      </c>
      <c r="J740" s="367">
        <f>'[1]VI. PRESUPUESTO Y RRHH'!DH38</f>
        <v>0</v>
      </c>
      <c r="K740" s="367">
        <f>'[1]VI. PRESUPUESTO Y RRHH'!DI38</f>
        <v>0</v>
      </c>
      <c r="L740" s="367">
        <f>'[1]VI. PRESUPUESTO Y RRHH'!DJ38</f>
        <v>0</v>
      </c>
      <c r="M740" s="367">
        <f>'[1]VI. PRESUPUESTO Y RRHH'!DK38</f>
        <v>0</v>
      </c>
    </row>
    <row r="741" spans="1:13" s="382" customFormat="1" ht="15.75" customHeight="1" x14ac:dyDescent="0.25">
      <c r="A741" s="367">
        <f>'[1]VI. PRESUPUESTO Y RRHH'!CP39</f>
        <v>31</v>
      </c>
      <c r="B741" s="367">
        <f>'[1]VI. PRESUPUESTO Y RRHH'!CQ39</f>
        <v>0</v>
      </c>
      <c r="C741" s="367" t="str">
        <f>'[1]VI. PRESUPUESTO Y RRHH'!CR39</f>
        <v>INICIATIVAS DE INVERSION</v>
      </c>
      <c r="D741" s="367">
        <f>'[1]VI. PRESUPUESTO Y RRHH'!DB39</f>
        <v>0</v>
      </c>
      <c r="E741" s="367">
        <f>'[1]VI. PRESUPUESTO Y RRHH'!DC39</f>
        <v>0</v>
      </c>
      <c r="F741" s="367">
        <f>'[1]VI. PRESUPUESTO Y RRHH'!DD39</f>
        <v>0</v>
      </c>
      <c r="G741" s="367">
        <f>'[1]VI. PRESUPUESTO Y RRHH'!DE39</f>
        <v>0</v>
      </c>
      <c r="H741" s="367">
        <f>'[1]VI. PRESUPUESTO Y RRHH'!DF39</f>
        <v>0</v>
      </c>
      <c r="I741" s="367">
        <f>'[1]VI. PRESUPUESTO Y RRHH'!DG39</f>
        <v>0</v>
      </c>
      <c r="J741" s="367">
        <f>'[1]VI. PRESUPUESTO Y RRHH'!DH39</f>
        <v>0</v>
      </c>
      <c r="K741" s="367">
        <f>'[1]VI. PRESUPUESTO Y RRHH'!DI39</f>
        <v>0</v>
      </c>
      <c r="L741" s="367">
        <f>'[1]VI. PRESUPUESTO Y RRHH'!DJ39</f>
        <v>0</v>
      </c>
      <c r="M741" s="367">
        <f>'[1]VI. PRESUPUESTO Y RRHH'!DK39</f>
        <v>0</v>
      </c>
    </row>
    <row r="742" spans="1:13" s="382" customFormat="1" ht="15.75" customHeight="1" x14ac:dyDescent="0.25">
      <c r="A742" s="367">
        <f>'[1]VI. PRESUPUESTO Y RRHH'!CP40</f>
        <v>32</v>
      </c>
      <c r="B742" s="367">
        <f>'[1]VI. PRESUPUESTO Y RRHH'!CQ40</f>
        <v>0</v>
      </c>
      <c r="C742" s="367" t="str">
        <f>'[1]VI. PRESUPUESTO Y RRHH'!CR40</f>
        <v>PRESTAMOS</v>
      </c>
      <c r="D742" s="367">
        <f>'[1]VI. PRESUPUESTO Y RRHH'!DB40</f>
        <v>0</v>
      </c>
      <c r="E742" s="367">
        <f>'[1]VI. PRESUPUESTO Y RRHH'!DC40</f>
        <v>0</v>
      </c>
      <c r="F742" s="367">
        <f>'[1]VI. PRESUPUESTO Y RRHH'!DD40</f>
        <v>0</v>
      </c>
      <c r="G742" s="367">
        <f>'[1]VI. PRESUPUESTO Y RRHH'!DE40</f>
        <v>0</v>
      </c>
      <c r="H742" s="367">
        <f>'[1]VI. PRESUPUESTO Y RRHH'!DF40</f>
        <v>0</v>
      </c>
      <c r="I742" s="367">
        <f>'[1]VI. PRESUPUESTO Y RRHH'!DG40</f>
        <v>0</v>
      </c>
      <c r="J742" s="367">
        <f>'[1]VI. PRESUPUESTO Y RRHH'!DH40</f>
        <v>0</v>
      </c>
      <c r="K742" s="367">
        <f>'[1]VI. PRESUPUESTO Y RRHH'!DI40</f>
        <v>0</v>
      </c>
      <c r="L742" s="367">
        <f>'[1]VI. PRESUPUESTO Y RRHH'!DJ40</f>
        <v>0</v>
      </c>
      <c r="M742" s="367">
        <f>'[1]VI. PRESUPUESTO Y RRHH'!DK40</f>
        <v>0</v>
      </c>
    </row>
    <row r="743" spans="1:13" s="382" customFormat="1" ht="15.75" customHeight="1" x14ac:dyDescent="0.25">
      <c r="A743" s="367">
        <f>'[1]VI. PRESUPUESTO Y RRHH'!CP41</f>
        <v>33</v>
      </c>
      <c r="B743" s="367">
        <f>'[1]VI. PRESUPUESTO Y RRHH'!CQ41</f>
        <v>0</v>
      </c>
      <c r="C743" s="367" t="str">
        <f>'[1]VI. PRESUPUESTO Y RRHH'!CR41</f>
        <v>TRANSFERENCIAS DE CAPITAL</v>
      </c>
      <c r="D743" s="367">
        <f>'[1]VI. PRESUPUESTO Y RRHH'!DB41</f>
        <v>0</v>
      </c>
      <c r="E743" s="367">
        <f>'[1]VI. PRESUPUESTO Y RRHH'!DC41</f>
        <v>0</v>
      </c>
      <c r="F743" s="367">
        <f>'[1]VI. PRESUPUESTO Y RRHH'!DD41</f>
        <v>0</v>
      </c>
      <c r="G743" s="367">
        <f>'[1]VI. PRESUPUESTO Y RRHH'!DE41</f>
        <v>0</v>
      </c>
      <c r="H743" s="367">
        <f>'[1]VI. PRESUPUESTO Y RRHH'!DF41</f>
        <v>0</v>
      </c>
      <c r="I743" s="367">
        <f>'[1]VI. PRESUPUESTO Y RRHH'!DG41</f>
        <v>0</v>
      </c>
      <c r="J743" s="367">
        <f>'[1]VI. PRESUPUESTO Y RRHH'!DH41</f>
        <v>0</v>
      </c>
      <c r="K743" s="367">
        <f>'[1]VI. PRESUPUESTO Y RRHH'!DI41</f>
        <v>0</v>
      </c>
      <c r="L743" s="367">
        <f>'[1]VI. PRESUPUESTO Y RRHH'!DJ41</f>
        <v>0</v>
      </c>
      <c r="M743" s="367">
        <f>'[1]VI. PRESUPUESTO Y RRHH'!DK41</f>
        <v>0</v>
      </c>
    </row>
    <row r="744" spans="1:13" s="382" customFormat="1" ht="15.75" customHeight="1" x14ac:dyDescent="0.25">
      <c r="A744" s="367">
        <f>'[1]VI. PRESUPUESTO Y RRHH'!CP42</f>
        <v>0</v>
      </c>
      <c r="B744" s="367" t="str">
        <f>'[1]VI. PRESUPUESTO Y RRHH'!CQ42</f>
        <v>01</v>
      </c>
      <c r="C744" s="367" t="str">
        <f>'[1]VI. PRESUPUESTO Y RRHH'!CR42</f>
        <v xml:space="preserve"> Al Sector Privado</v>
      </c>
      <c r="D744" s="367">
        <f>'[1]VI. PRESUPUESTO Y RRHH'!DB42</f>
        <v>0</v>
      </c>
      <c r="E744" s="367">
        <f>'[1]VI. PRESUPUESTO Y RRHH'!DC42</f>
        <v>0</v>
      </c>
      <c r="F744" s="367">
        <f>'[1]VI. PRESUPUESTO Y RRHH'!DD42</f>
        <v>0</v>
      </c>
      <c r="G744" s="367">
        <f>'[1]VI. PRESUPUESTO Y RRHH'!DE42</f>
        <v>0</v>
      </c>
      <c r="H744" s="367">
        <f>'[1]VI. PRESUPUESTO Y RRHH'!DF42</f>
        <v>0</v>
      </c>
      <c r="I744" s="367">
        <f>'[1]VI. PRESUPUESTO Y RRHH'!DG42</f>
        <v>0</v>
      </c>
      <c r="J744" s="367">
        <f>'[1]VI. PRESUPUESTO Y RRHH'!DH42</f>
        <v>0</v>
      </c>
      <c r="K744" s="367">
        <f>'[1]VI. PRESUPUESTO Y RRHH'!DI42</f>
        <v>0</v>
      </c>
      <c r="L744" s="367">
        <f>'[1]VI. PRESUPUESTO Y RRHH'!DJ42</f>
        <v>0</v>
      </c>
      <c r="M744" s="367">
        <f>'[1]VI. PRESUPUESTO Y RRHH'!DK42</f>
        <v>0</v>
      </c>
    </row>
    <row r="745" spans="1:13" s="382" customFormat="1" ht="15.75" customHeight="1" x14ac:dyDescent="0.25">
      <c r="A745" s="367">
        <f>'[1]VI. PRESUPUESTO Y RRHH'!CP43</f>
        <v>0</v>
      </c>
      <c r="B745" s="367" t="str">
        <f>'[1]VI. PRESUPUESTO Y RRHH'!CQ43</f>
        <v>01</v>
      </c>
      <c r="C745" s="367">
        <f>'[1]VI. PRESUPUESTO Y RRHH'!CR43</f>
        <v>0</v>
      </c>
      <c r="D745" s="367">
        <f>'[1]VI. PRESUPUESTO Y RRHH'!DB43</f>
        <v>0</v>
      </c>
      <c r="E745" s="367">
        <f>'[1]VI. PRESUPUESTO Y RRHH'!DC43</f>
        <v>0</v>
      </c>
      <c r="F745" s="367">
        <f>'[1]VI. PRESUPUESTO Y RRHH'!DD43</f>
        <v>0</v>
      </c>
      <c r="G745" s="367">
        <f>'[1]VI. PRESUPUESTO Y RRHH'!DE43</f>
        <v>0</v>
      </c>
      <c r="H745" s="367">
        <f>'[1]VI. PRESUPUESTO Y RRHH'!DF43</f>
        <v>0</v>
      </c>
      <c r="I745" s="367">
        <f>'[1]VI. PRESUPUESTO Y RRHH'!DG43</f>
        <v>0</v>
      </c>
      <c r="J745" s="367">
        <f>'[1]VI. PRESUPUESTO Y RRHH'!DH43</f>
        <v>0</v>
      </c>
      <c r="K745" s="367">
        <f>'[1]VI. PRESUPUESTO Y RRHH'!DI43</f>
        <v>0</v>
      </c>
      <c r="L745" s="367">
        <f>'[1]VI. PRESUPUESTO Y RRHH'!DJ43</f>
        <v>0</v>
      </c>
      <c r="M745" s="367">
        <f>'[1]VI. PRESUPUESTO Y RRHH'!DK43</f>
        <v>0</v>
      </c>
    </row>
    <row r="746" spans="1:13" s="382" customFormat="1" ht="15.75" customHeight="1" x14ac:dyDescent="0.25">
      <c r="A746" s="367">
        <f>'[1]VI. PRESUPUESTO Y RRHH'!CP44</f>
        <v>0</v>
      </c>
      <c r="B746" s="367" t="str">
        <f>'[1]VI. PRESUPUESTO Y RRHH'!CQ44</f>
        <v>01</v>
      </c>
      <c r="C746" s="367">
        <f>'[1]VI. PRESUPUESTO Y RRHH'!CR44</f>
        <v>0</v>
      </c>
      <c r="D746" s="367">
        <f>'[1]VI. PRESUPUESTO Y RRHH'!DB44</f>
        <v>0</v>
      </c>
      <c r="E746" s="367">
        <f>'[1]VI. PRESUPUESTO Y RRHH'!DC44</f>
        <v>0</v>
      </c>
      <c r="F746" s="367">
        <f>'[1]VI. PRESUPUESTO Y RRHH'!DD44</f>
        <v>0</v>
      </c>
      <c r="G746" s="367">
        <f>'[1]VI. PRESUPUESTO Y RRHH'!DE44</f>
        <v>0</v>
      </c>
      <c r="H746" s="367">
        <f>'[1]VI. PRESUPUESTO Y RRHH'!DF44</f>
        <v>0</v>
      </c>
      <c r="I746" s="367">
        <f>'[1]VI. PRESUPUESTO Y RRHH'!DG44</f>
        <v>0</v>
      </c>
      <c r="J746" s="367">
        <f>'[1]VI. PRESUPUESTO Y RRHH'!DH44</f>
        <v>0</v>
      </c>
      <c r="K746" s="367">
        <f>'[1]VI. PRESUPUESTO Y RRHH'!DI44</f>
        <v>0</v>
      </c>
      <c r="L746" s="367">
        <f>'[1]VI. PRESUPUESTO Y RRHH'!DJ44</f>
        <v>0</v>
      </c>
      <c r="M746" s="367">
        <f>'[1]VI. PRESUPUESTO Y RRHH'!DK44</f>
        <v>0</v>
      </c>
    </row>
    <row r="747" spans="1:13" s="382" customFormat="1" ht="15.75" customHeight="1" x14ac:dyDescent="0.25">
      <c r="A747" s="367">
        <f>'[1]VI. PRESUPUESTO Y RRHH'!CP45</f>
        <v>0</v>
      </c>
      <c r="B747" s="367" t="str">
        <f>'[1]VI. PRESUPUESTO Y RRHH'!CQ45</f>
        <v>01</v>
      </c>
      <c r="C747" s="367">
        <f>'[1]VI. PRESUPUESTO Y RRHH'!CR45</f>
        <v>0</v>
      </c>
      <c r="D747" s="367">
        <f>'[1]VI. PRESUPUESTO Y RRHH'!DB45</f>
        <v>0</v>
      </c>
      <c r="E747" s="367">
        <f>'[1]VI. PRESUPUESTO Y RRHH'!DC45</f>
        <v>0</v>
      </c>
      <c r="F747" s="367">
        <f>'[1]VI. PRESUPUESTO Y RRHH'!DD45</f>
        <v>0</v>
      </c>
      <c r="G747" s="367">
        <f>'[1]VI. PRESUPUESTO Y RRHH'!DE45</f>
        <v>0</v>
      </c>
      <c r="H747" s="367">
        <f>'[1]VI. PRESUPUESTO Y RRHH'!DF45</f>
        <v>0</v>
      </c>
      <c r="I747" s="367">
        <f>'[1]VI. PRESUPUESTO Y RRHH'!DG45</f>
        <v>0</v>
      </c>
      <c r="J747" s="367">
        <f>'[1]VI. PRESUPUESTO Y RRHH'!DH45</f>
        <v>0</v>
      </c>
      <c r="K747" s="367">
        <f>'[1]VI. PRESUPUESTO Y RRHH'!DI45</f>
        <v>0</v>
      </c>
      <c r="L747" s="367">
        <f>'[1]VI. PRESUPUESTO Y RRHH'!DJ45</f>
        <v>0</v>
      </c>
      <c r="M747" s="367">
        <f>'[1]VI. PRESUPUESTO Y RRHH'!DK45</f>
        <v>0</v>
      </c>
    </row>
    <row r="748" spans="1:13" s="382" customFormat="1" ht="15.75" customHeight="1" x14ac:dyDescent="0.25">
      <c r="A748" s="367">
        <f>'[1]VI. PRESUPUESTO Y RRHH'!CP46</f>
        <v>0</v>
      </c>
      <c r="B748" s="367" t="str">
        <f>'[1]VI. PRESUPUESTO Y RRHH'!CQ46</f>
        <v>01</v>
      </c>
      <c r="C748" s="367">
        <f>'[1]VI. PRESUPUESTO Y RRHH'!CR46</f>
        <v>0</v>
      </c>
      <c r="D748" s="367">
        <f>'[1]VI. PRESUPUESTO Y RRHH'!DB46</f>
        <v>0</v>
      </c>
      <c r="E748" s="367">
        <f>'[1]VI. PRESUPUESTO Y RRHH'!DC46</f>
        <v>0</v>
      </c>
      <c r="F748" s="367">
        <f>'[1]VI. PRESUPUESTO Y RRHH'!DD46</f>
        <v>0</v>
      </c>
      <c r="G748" s="367">
        <f>'[1]VI. PRESUPUESTO Y RRHH'!DE46</f>
        <v>0</v>
      </c>
      <c r="H748" s="367">
        <f>'[1]VI. PRESUPUESTO Y RRHH'!DF46</f>
        <v>0</v>
      </c>
      <c r="I748" s="367">
        <f>'[1]VI. PRESUPUESTO Y RRHH'!DG46</f>
        <v>0</v>
      </c>
      <c r="J748" s="367">
        <f>'[1]VI. PRESUPUESTO Y RRHH'!DH46</f>
        <v>0</v>
      </c>
      <c r="K748" s="367">
        <f>'[1]VI. PRESUPUESTO Y RRHH'!DI46</f>
        <v>0</v>
      </c>
      <c r="L748" s="367">
        <f>'[1]VI. PRESUPUESTO Y RRHH'!DJ46</f>
        <v>0</v>
      </c>
      <c r="M748" s="367">
        <f>'[1]VI. PRESUPUESTO Y RRHH'!DK46</f>
        <v>0</v>
      </c>
    </row>
    <row r="749" spans="1:13" s="382" customFormat="1" ht="15.75" customHeight="1" x14ac:dyDescent="0.25">
      <c r="A749" s="367">
        <f>'[1]VI. PRESUPUESTO Y RRHH'!CP47</f>
        <v>0</v>
      </c>
      <c r="B749" s="367" t="str">
        <f>'[1]VI. PRESUPUESTO Y RRHH'!CQ47</f>
        <v>02</v>
      </c>
      <c r="C749" s="367" t="str">
        <f>'[1]VI. PRESUPUESTO Y RRHH'!CR47</f>
        <v>Al Gobierno Central</v>
      </c>
      <c r="D749" s="367">
        <f>'[1]VI. PRESUPUESTO Y RRHH'!DB47</f>
        <v>0</v>
      </c>
      <c r="E749" s="367">
        <f>'[1]VI. PRESUPUESTO Y RRHH'!DC47</f>
        <v>0</v>
      </c>
      <c r="F749" s="367">
        <f>'[1]VI. PRESUPUESTO Y RRHH'!DD47</f>
        <v>0</v>
      </c>
      <c r="G749" s="367">
        <f>'[1]VI. PRESUPUESTO Y RRHH'!DE47</f>
        <v>0</v>
      </c>
      <c r="H749" s="367">
        <f>'[1]VI. PRESUPUESTO Y RRHH'!DF47</f>
        <v>0</v>
      </c>
      <c r="I749" s="367">
        <f>'[1]VI. PRESUPUESTO Y RRHH'!DG47</f>
        <v>0</v>
      </c>
      <c r="J749" s="367">
        <f>'[1]VI. PRESUPUESTO Y RRHH'!DH47</f>
        <v>0</v>
      </c>
      <c r="K749" s="367">
        <f>'[1]VI. PRESUPUESTO Y RRHH'!DI47</f>
        <v>0</v>
      </c>
      <c r="L749" s="367">
        <f>'[1]VI. PRESUPUESTO Y RRHH'!DJ47</f>
        <v>0</v>
      </c>
      <c r="M749" s="367">
        <f>'[1]VI. PRESUPUESTO Y RRHH'!DK47</f>
        <v>0</v>
      </c>
    </row>
    <row r="750" spans="1:13" s="382" customFormat="1" ht="15.75" customHeight="1" x14ac:dyDescent="0.25">
      <c r="A750" s="367">
        <f>'[1]VI. PRESUPUESTO Y RRHH'!CP48</f>
        <v>0</v>
      </c>
      <c r="B750" s="367" t="str">
        <f>'[1]VI. PRESUPUESTO Y RRHH'!CQ48</f>
        <v>03</v>
      </c>
      <c r="C750" s="367" t="str">
        <f>'[1]VI. PRESUPUESTO Y RRHH'!CR48</f>
        <v>A Otras Entidades Públicas</v>
      </c>
      <c r="D750" s="367">
        <f>'[1]VI. PRESUPUESTO Y RRHH'!DB48</f>
        <v>0</v>
      </c>
      <c r="E750" s="367">
        <f>'[1]VI. PRESUPUESTO Y RRHH'!DC48</f>
        <v>0</v>
      </c>
      <c r="F750" s="367">
        <f>'[1]VI. PRESUPUESTO Y RRHH'!DD48</f>
        <v>0</v>
      </c>
      <c r="G750" s="367">
        <f>'[1]VI. PRESUPUESTO Y RRHH'!DE48</f>
        <v>0</v>
      </c>
      <c r="H750" s="367">
        <f>'[1]VI. PRESUPUESTO Y RRHH'!DF48</f>
        <v>0</v>
      </c>
      <c r="I750" s="367">
        <f>'[1]VI. PRESUPUESTO Y RRHH'!DG48</f>
        <v>0</v>
      </c>
      <c r="J750" s="367">
        <f>'[1]VI. PRESUPUESTO Y RRHH'!DH48</f>
        <v>0</v>
      </c>
      <c r="K750" s="367">
        <f>'[1]VI. PRESUPUESTO Y RRHH'!DI48</f>
        <v>0</v>
      </c>
      <c r="L750" s="367">
        <f>'[1]VI. PRESUPUESTO Y RRHH'!DJ48</f>
        <v>0</v>
      </c>
      <c r="M750" s="367">
        <f>'[1]VI. PRESUPUESTO Y RRHH'!DK48</f>
        <v>0</v>
      </c>
    </row>
    <row r="751" spans="1:13" s="382" customFormat="1" ht="15.75" customHeight="1" x14ac:dyDescent="0.25">
      <c r="A751" s="367">
        <f>'[1]VI. PRESUPUESTO Y RRHH'!CP49</f>
        <v>0</v>
      </c>
      <c r="B751" s="367" t="str">
        <f>'[1]VI. PRESUPUESTO Y RRHH'!CQ49</f>
        <v xml:space="preserve">04 </v>
      </c>
      <c r="C751" s="367" t="str">
        <f>'[1]VI. PRESUPUESTO Y RRHH'!CR49</f>
        <v>A Empresas Públicas no financieras</v>
      </c>
      <c r="D751" s="367">
        <f>'[1]VI. PRESUPUESTO Y RRHH'!DB49</f>
        <v>0</v>
      </c>
      <c r="E751" s="367">
        <f>'[1]VI. PRESUPUESTO Y RRHH'!DC49</f>
        <v>0</v>
      </c>
      <c r="F751" s="367">
        <f>'[1]VI. PRESUPUESTO Y RRHH'!DD49</f>
        <v>0</v>
      </c>
      <c r="G751" s="367">
        <f>'[1]VI. PRESUPUESTO Y RRHH'!DE49</f>
        <v>0</v>
      </c>
      <c r="H751" s="367">
        <f>'[1]VI. PRESUPUESTO Y RRHH'!DF49</f>
        <v>0</v>
      </c>
      <c r="I751" s="367">
        <f>'[1]VI. PRESUPUESTO Y RRHH'!DG49</f>
        <v>0</v>
      </c>
      <c r="J751" s="367">
        <f>'[1]VI. PRESUPUESTO Y RRHH'!DH49</f>
        <v>0</v>
      </c>
      <c r="K751" s="367">
        <f>'[1]VI. PRESUPUESTO Y RRHH'!DI49</f>
        <v>0</v>
      </c>
      <c r="L751" s="367">
        <f>'[1]VI. PRESUPUESTO Y RRHH'!DJ49</f>
        <v>0</v>
      </c>
      <c r="M751" s="367">
        <f>'[1]VI. PRESUPUESTO Y RRHH'!DK49</f>
        <v>0</v>
      </c>
    </row>
    <row r="752" spans="1:13" s="382" customFormat="1" ht="15.75" customHeight="1" x14ac:dyDescent="0.25">
      <c r="A752" s="367">
        <f>'[1]VI. PRESUPUESTO Y RRHH'!CP50</f>
        <v>0</v>
      </c>
      <c r="B752" s="367" t="str">
        <f>'[1]VI. PRESUPUESTO Y RRHH'!CQ50</f>
        <v>05</v>
      </c>
      <c r="C752" s="367" t="str">
        <f>'[1]VI. PRESUPUESTO Y RRHH'!CR50</f>
        <v>A Empresas Públicas  financieras</v>
      </c>
      <c r="D752" s="367">
        <f>'[1]VI. PRESUPUESTO Y RRHH'!DB50</f>
        <v>0</v>
      </c>
      <c r="E752" s="367">
        <f>'[1]VI. PRESUPUESTO Y RRHH'!DC50</f>
        <v>0</v>
      </c>
      <c r="F752" s="367">
        <f>'[1]VI. PRESUPUESTO Y RRHH'!DD50</f>
        <v>0</v>
      </c>
      <c r="G752" s="367">
        <f>'[1]VI. PRESUPUESTO Y RRHH'!DE50</f>
        <v>0</v>
      </c>
      <c r="H752" s="367">
        <f>'[1]VI. PRESUPUESTO Y RRHH'!DF50</f>
        <v>0</v>
      </c>
      <c r="I752" s="367">
        <f>'[1]VI. PRESUPUESTO Y RRHH'!DG50</f>
        <v>0</v>
      </c>
      <c r="J752" s="367">
        <f>'[1]VI. PRESUPUESTO Y RRHH'!DH50</f>
        <v>0</v>
      </c>
      <c r="K752" s="367">
        <f>'[1]VI. PRESUPUESTO Y RRHH'!DI50</f>
        <v>0</v>
      </c>
      <c r="L752" s="367">
        <f>'[1]VI. PRESUPUESTO Y RRHH'!DJ50</f>
        <v>0</v>
      </c>
      <c r="M752" s="367">
        <f>'[1]VI. PRESUPUESTO Y RRHH'!DK50</f>
        <v>0</v>
      </c>
    </row>
    <row r="753" spans="1:13" s="382" customFormat="1" ht="15.75" customHeight="1" x14ac:dyDescent="0.25">
      <c r="A753" s="367">
        <f>'[1]VI. PRESUPUESTO Y RRHH'!CP51</f>
        <v>0</v>
      </c>
      <c r="B753" s="367" t="str">
        <f>'[1]VI. PRESUPUESTO Y RRHH'!CQ51</f>
        <v>06</v>
      </c>
      <c r="C753" s="367" t="str">
        <f>'[1]VI. PRESUPUESTO Y RRHH'!CR51</f>
        <v>A gobiernos extranjeros</v>
      </c>
      <c r="D753" s="367">
        <f>'[1]VI. PRESUPUESTO Y RRHH'!DB51</f>
        <v>0</v>
      </c>
      <c r="E753" s="367">
        <f>'[1]VI. PRESUPUESTO Y RRHH'!DC51</f>
        <v>0</v>
      </c>
      <c r="F753" s="367">
        <f>'[1]VI. PRESUPUESTO Y RRHH'!DD51</f>
        <v>0</v>
      </c>
      <c r="G753" s="367">
        <f>'[1]VI. PRESUPUESTO Y RRHH'!DE51</f>
        <v>0</v>
      </c>
      <c r="H753" s="367">
        <f>'[1]VI. PRESUPUESTO Y RRHH'!DF51</f>
        <v>0</v>
      </c>
      <c r="I753" s="367">
        <f>'[1]VI. PRESUPUESTO Y RRHH'!DG51</f>
        <v>0</v>
      </c>
      <c r="J753" s="367">
        <f>'[1]VI. PRESUPUESTO Y RRHH'!DH51</f>
        <v>0</v>
      </c>
      <c r="K753" s="367">
        <f>'[1]VI. PRESUPUESTO Y RRHH'!DI51</f>
        <v>0</v>
      </c>
      <c r="L753" s="367">
        <f>'[1]VI. PRESUPUESTO Y RRHH'!DJ51</f>
        <v>0</v>
      </c>
      <c r="M753" s="367">
        <f>'[1]VI. PRESUPUESTO Y RRHH'!DK51</f>
        <v>0</v>
      </c>
    </row>
    <row r="754" spans="1:13" s="382" customFormat="1" ht="15.75" customHeight="1" x14ac:dyDescent="0.25">
      <c r="A754" s="367">
        <f>'[1]VI. PRESUPUESTO Y RRHH'!CP52</f>
        <v>0</v>
      </c>
      <c r="B754" s="367" t="str">
        <f>'[1]VI. PRESUPUESTO Y RRHH'!CQ52</f>
        <v>07</v>
      </c>
      <c r="C754" s="367" t="str">
        <f>'[1]VI. PRESUPUESTO Y RRHH'!CR52</f>
        <v>A Org. Internacionales</v>
      </c>
      <c r="D754" s="367">
        <f>'[1]VI. PRESUPUESTO Y RRHH'!DB52</f>
        <v>0</v>
      </c>
      <c r="E754" s="367">
        <f>'[1]VI. PRESUPUESTO Y RRHH'!DC52</f>
        <v>0</v>
      </c>
      <c r="F754" s="367">
        <f>'[1]VI. PRESUPUESTO Y RRHH'!DD52</f>
        <v>0</v>
      </c>
      <c r="G754" s="367">
        <f>'[1]VI. PRESUPUESTO Y RRHH'!DE52</f>
        <v>0</v>
      </c>
      <c r="H754" s="367">
        <f>'[1]VI. PRESUPUESTO Y RRHH'!DF52</f>
        <v>0</v>
      </c>
      <c r="I754" s="367">
        <f>'[1]VI. PRESUPUESTO Y RRHH'!DG52</f>
        <v>0</v>
      </c>
      <c r="J754" s="367">
        <f>'[1]VI. PRESUPUESTO Y RRHH'!DH52</f>
        <v>0</v>
      </c>
      <c r="K754" s="367">
        <f>'[1]VI. PRESUPUESTO Y RRHH'!DI52</f>
        <v>0</v>
      </c>
      <c r="L754" s="367">
        <f>'[1]VI. PRESUPUESTO Y RRHH'!DJ52</f>
        <v>0</v>
      </c>
      <c r="M754" s="367">
        <f>'[1]VI. PRESUPUESTO Y RRHH'!DK52</f>
        <v>0</v>
      </c>
    </row>
    <row r="755" spans="1:13" s="382" customFormat="1" ht="15.75" customHeight="1" x14ac:dyDescent="0.25">
      <c r="A755" s="367">
        <f>'[1]VI. PRESUPUESTO Y RRHH'!CP53</f>
        <v>34</v>
      </c>
      <c r="B755" s="367">
        <f>'[1]VI. PRESUPUESTO Y RRHH'!CQ53</f>
        <v>0</v>
      </c>
      <c r="C755" s="367" t="str">
        <f>'[1]VI. PRESUPUESTO Y RRHH'!CR53</f>
        <v>SERVICIO DE LA DEUDA</v>
      </c>
      <c r="D755" s="367">
        <f>'[1]VI. PRESUPUESTO Y RRHH'!DB53</f>
        <v>0</v>
      </c>
      <c r="E755" s="367">
        <f>'[1]VI. PRESUPUESTO Y RRHH'!DC53</f>
        <v>0</v>
      </c>
      <c r="F755" s="367">
        <f>'[1]VI. PRESUPUESTO Y RRHH'!DD53</f>
        <v>0</v>
      </c>
      <c r="G755" s="367">
        <f>'[1]VI. PRESUPUESTO Y RRHH'!DE53</f>
        <v>0</v>
      </c>
      <c r="H755" s="367">
        <f>'[1]VI. PRESUPUESTO Y RRHH'!DF53</f>
        <v>0</v>
      </c>
      <c r="I755" s="367">
        <f>'[1]VI. PRESUPUESTO Y RRHH'!DG53</f>
        <v>0</v>
      </c>
      <c r="J755" s="367">
        <f>'[1]VI. PRESUPUESTO Y RRHH'!DH53</f>
        <v>0</v>
      </c>
      <c r="K755" s="367">
        <f>'[1]VI. PRESUPUESTO Y RRHH'!DI53</f>
        <v>0</v>
      </c>
      <c r="L755" s="367">
        <f>'[1]VI. PRESUPUESTO Y RRHH'!DJ53</f>
        <v>0</v>
      </c>
      <c r="M755" s="367">
        <f>'[1]VI. PRESUPUESTO Y RRHH'!DK53</f>
        <v>0</v>
      </c>
    </row>
    <row r="756" spans="1:13" s="382" customFormat="1" ht="15.75" customHeight="1" x14ac:dyDescent="0.25">
      <c r="A756" s="367">
        <f>'[1]VI. PRESUPUESTO Y RRHH'!CP54</f>
        <v>35</v>
      </c>
      <c r="B756" s="367">
        <f>'[1]VI. PRESUPUESTO Y RRHH'!CQ54</f>
        <v>0</v>
      </c>
      <c r="C756" s="367" t="str">
        <f>'[1]VI. PRESUPUESTO Y RRHH'!CR54</f>
        <v>SALDO FINAL DE CAJA</v>
      </c>
      <c r="D756" s="367">
        <f>'[1]VI. PRESUPUESTO Y RRHH'!DB54</f>
        <v>0</v>
      </c>
      <c r="E756" s="367">
        <f>'[1]VI. PRESUPUESTO Y RRHH'!DC54</f>
        <v>0</v>
      </c>
      <c r="F756" s="367">
        <f>'[1]VI. PRESUPUESTO Y RRHH'!DD54</f>
        <v>0</v>
      </c>
      <c r="G756" s="367">
        <f>'[1]VI. PRESUPUESTO Y RRHH'!DE54</f>
        <v>0</v>
      </c>
      <c r="H756" s="367">
        <f>'[1]VI. PRESUPUESTO Y RRHH'!DF54</f>
        <v>0</v>
      </c>
      <c r="I756" s="367">
        <f>'[1]VI. PRESUPUESTO Y RRHH'!DG54</f>
        <v>0</v>
      </c>
      <c r="J756" s="367">
        <f>'[1]VI. PRESUPUESTO Y RRHH'!DH54</f>
        <v>0</v>
      </c>
      <c r="K756" s="367">
        <f>'[1]VI. PRESUPUESTO Y RRHH'!DI54</f>
        <v>0</v>
      </c>
      <c r="L756" s="367">
        <f>'[1]VI. PRESUPUESTO Y RRHH'!DJ54</f>
        <v>0</v>
      </c>
      <c r="M756" s="367">
        <f>'[1]VI. PRESUPUESTO Y RRHH'!DK54</f>
        <v>0</v>
      </c>
    </row>
    <row r="757" spans="1:13" s="382" customFormat="1" ht="15.75" customHeight="1" x14ac:dyDescent="0.25">
      <c r="A757" s="367" t="str">
        <f>'[1]VI. PRESUPUESTO Y RRHH'!CP55</f>
        <v>TOTAL</v>
      </c>
      <c r="B757" s="367">
        <f>'[1]VI. PRESUPUESTO Y RRHH'!CQ55</f>
        <v>0</v>
      </c>
      <c r="C757" s="367">
        <f>'[1]VI. PRESUPUESTO Y RRHH'!CR55</f>
        <v>0</v>
      </c>
      <c r="D757" s="367">
        <f>'[1]VI. PRESUPUESTO Y RRHH'!DB55</f>
        <v>0</v>
      </c>
      <c r="E757" s="367">
        <f>'[1]VI. PRESUPUESTO Y RRHH'!DC55</f>
        <v>0</v>
      </c>
      <c r="F757" s="367">
        <f>'[1]VI. PRESUPUESTO Y RRHH'!DD55</f>
        <v>0</v>
      </c>
      <c r="G757" s="367">
        <f>'[1]VI. PRESUPUESTO Y RRHH'!DE55</f>
        <v>0</v>
      </c>
      <c r="H757" s="367">
        <f>'[1]VI. PRESUPUESTO Y RRHH'!DF55</f>
        <v>0</v>
      </c>
      <c r="I757" s="367">
        <f>'[1]VI. PRESUPUESTO Y RRHH'!DG55</f>
        <v>0</v>
      </c>
      <c r="J757" s="367">
        <f>'[1]VI. PRESUPUESTO Y RRHH'!DH55</f>
        <v>0</v>
      </c>
      <c r="K757" s="367">
        <f>'[1]VI. PRESUPUESTO Y RRHH'!DI55</f>
        <v>0</v>
      </c>
      <c r="L757" s="367">
        <f>'[1]VI. PRESUPUESTO Y RRHH'!DJ55</f>
        <v>0</v>
      </c>
      <c r="M757" s="367">
        <f>'[1]VI. PRESUPUESTO Y RRHH'!DK55</f>
        <v>0</v>
      </c>
    </row>
    <row r="758" spans="1:13" s="382" customFormat="1" ht="15.75" customHeight="1" x14ac:dyDescent="0.25">
      <c r="A758" s="367" t="str">
        <f>'[1]VI. PRESUPUESTO Y RRHH'!DM15</f>
        <v>Partida</v>
      </c>
      <c r="B758" s="367">
        <f>'[1]VI. PRESUPUESTO Y RRHH'!DN15</f>
        <v>0</v>
      </c>
      <c r="C758" s="367" t="str">
        <f>'[1]VI. PRESUPUESTO Y RRHH'!DO15</f>
        <v>Capitulo</v>
      </c>
      <c r="D758" s="367">
        <f>'[1]VI. PRESUPUESTO Y RRHH'!DP15</f>
        <v>0</v>
      </c>
      <c r="E758" s="367" t="str">
        <f>'[1]VI. PRESUPUESTO Y RRHH'!DQ15</f>
        <v>Programa</v>
      </c>
      <c r="F758" s="367">
        <f>'[1]VI. PRESUPUESTO Y RRHH'!DR15</f>
        <v>0</v>
      </c>
      <c r="G758" s="367"/>
      <c r="H758" s="367"/>
      <c r="I758" s="367"/>
      <c r="J758" s="367"/>
      <c r="K758" s="367"/>
      <c r="L758" s="367"/>
      <c r="M758" s="367"/>
    </row>
    <row r="759" spans="1:13" s="382" customFormat="1" ht="15.75" customHeight="1" x14ac:dyDescent="0.25">
      <c r="A759" s="367" t="str">
        <f>'[1]VI. PRESUPUESTO Y RRHH'!DM16</f>
        <v xml:space="preserve">SUBTITULO </v>
      </c>
      <c r="B759" s="367" t="str">
        <f>'[1]VI. PRESUPUESTO Y RRHH'!DN16</f>
        <v>ITEM</v>
      </c>
      <c r="C759" s="367" t="str">
        <f>'[1]VI. PRESUPUESTO Y RRHH'!DO16</f>
        <v>DENOMINACIONES</v>
      </c>
      <c r="D759" s="367" t="str">
        <f>'[1]VI. PRESUPUESTO Y RRHH'!DY16</f>
        <v>ASIGNACIÓN</v>
      </c>
      <c r="E759" s="367" t="str">
        <f>'[1]VI. PRESUPUESTO Y RRHH'!DZ16</f>
        <v>GASTO SOCIAL (M$)</v>
      </c>
      <c r="F759" s="367">
        <f>'[1]VI. PRESUPUESTO Y RRHH'!EA16</f>
        <v>0</v>
      </c>
      <c r="G759" s="367">
        <f>'[1]VI. PRESUPUESTO Y RRHH'!EB16</f>
        <v>0</v>
      </c>
      <c r="H759" s="367">
        <f>'[1]VI. PRESUPUESTO Y RRHH'!EC16</f>
        <v>0</v>
      </c>
      <c r="I759" s="367" t="str">
        <f>'[1]VI. PRESUPUESTO Y RRHH'!ED16</f>
        <v>GASTOS ADMINISTRATIVOS (M$)</v>
      </c>
      <c r="J759" s="367">
        <f>'[1]VI. PRESUPUESTO Y RRHH'!EE16</f>
        <v>0</v>
      </c>
      <c r="K759" s="367">
        <f>'[1]VI. PRESUPUESTO Y RRHH'!EF16</f>
        <v>0</v>
      </c>
      <c r="L759" s="367">
        <f>'[1]VI. PRESUPUESTO Y RRHH'!EG16</f>
        <v>0</v>
      </c>
      <c r="M759" s="367" t="str">
        <f>'[1]VI. PRESUPUESTO Y RRHH'!EH16</f>
        <v>TOTAL</v>
      </c>
    </row>
    <row r="760" spans="1:13" s="382" customFormat="1" ht="15.75" customHeight="1" x14ac:dyDescent="0.25">
      <c r="A760" s="367">
        <f>'[1]VI. PRESUPUESTO Y RRHH'!DM17</f>
        <v>0</v>
      </c>
      <c r="B760" s="367">
        <f>'[1]VI. PRESUPUESTO Y RRHH'!DN17</f>
        <v>0</v>
      </c>
      <c r="C760" s="367">
        <f>'[1]VI. PRESUPUESTO Y RRHH'!DO17</f>
        <v>0</v>
      </c>
      <c r="D760" s="367">
        <f>'[1]VI. PRESUPUESTO Y RRHH'!DY17</f>
        <v>0</v>
      </c>
      <c r="E760" s="367" t="str">
        <f>'[1]VI. PRESUPUESTO Y RRHH'!DZ17</f>
        <v>MONETARIO</v>
      </c>
      <c r="F760" s="367" t="str">
        <f>'[1]VI. PRESUPUESTO Y RRHH'!EA17</f>
        <v>BIENES</v>
      </c>
      <c r="G760" s="367" t="str">
        <f>'[1]VI. PRESUPUESTO Y RRHH'!EB17</f>
        <v>PERSONAL / RRHH</v>
      </c>
      <c r="H760" s="367" t="str">
        <f>'[1]VI. PRESUPUESTO Y RRHH'!EC17</f>
        <v>OTROS SERVICIOS</v>
      </c>
      <c r="I760" s="367" t="str">
        <f>'[1]VI. PRESUPUESTO Y RRHH'!ED17</f>
        <v>PERSONAL / RRHH</v>
      </c>
      <c r="J760" s="367" t="str">
        <f>'[1]VI. PRESUPUESTO Y RRHH'!EE17</f>
        <v>BIENES/ EQUIPAMIENTO</v>
      </c>
      <c r="K760" s="367" t="str">
        <f>'[1]VI. PRESUPUESTO Y RRHH'!EF17</f>
        <v>SERVICIOS</v>
      </c>
      <c r="L760" s="367" t="str">
        <f>'[1]VI. PRESUPUESTO Y RRHH'!EG17</f>
        <v>OTROS</v>
      </c>
      <c r="M760" s="367">
        <f>'[1]VI. PRESUPUESTO Y RRHH'!EH17</f>
        <v>0</v>
      </c>
    </row>
    <row r="761" spans="1:13" s="382" customFormat="1" ht="15.75" customHeight="1" x14ac:dyDescent="0.25">
      <c r="A761" s="367">
        <f>'[1]VI. PRESUPUESTO Y RRHH'!DM18</f>
        <v>21</v>
      </c>
      <c r="B761" s="367">
        <f>'[1]VI. PRESUPUESTO Y RRHH'!DN18</f>
        <v>0</v>
      </c>
      <c r="C761" s="367" t="str">
        <f>'[1]VI. PRESUPUESTO Y RRHH'!DO18</f>
        <v>GASTOS EN PERSONAL</v>
      </c>
      <c r="D761" s="367">
        <f>'[1]VI. PRESUPUESTO Y RRHH'!DY18</f>
        <v>0</v>
      </c>
      <c r="E761" s="367">
        <f>'[1]VI. PRESUPUESTO Y RRHH'!DZ18</f>
        <v>0</v>
      </c>
      <c r="F761" s="367">
        <f>'[1]VI. PRESUPUESTO Y RRHH'!EA18</f>
        <v>0</v>
      </c>
      <c r="G761" s="367">
        <f>'[1]VI. PRESUPUESTO Y RRHH'!EB18</f>
        <v>0</v>
      </c>
      <c r="H761" s="367">
        <f>'[1]VI. PRESUPUESTO Y RRHH'!EC18</f>
        <v>0</v>
      </c>
      <c r="I761" s="367">
        <f>'[1]VI. PRESUPUESTO Y RRHH'!ED18</f>
        <v>0</v>
      </c>
      <c r="J761" s="367">
        <f>'[1]VI. PRESUPUESTO Y RRHH'!EE18</f>
        <v>0</v>
      </c>
      <c r="K761" s="367">
        <f>'[1]VI. PRESUPUESTO Y RRHH'!EF18</f>
        <v>0</v>
      </c>
      <c r="L761" s="367">
        <f>'[1]VI. PRESUPUESTO Y RRHH'!EG18</f>
        <v>0</v>
      </c>
      <c r="M761" s="367">
        <f>'[1]VI. PRESUPUESTO Y RRHH'!EH18</f>
        <v>0</v>
      </c>
    </row>
    <row r="762" spans="1:13" s="382" customFormat="1" ht="15.75" customHeight="1" x14ac:dyDescent="0.25">
      <c r="A762" s="367">
        <f>'[1]VI. PRESUPUESTO Y RRHH'!DM19</f>
        <v>22</v>
      </c>
      <c r="B762" s="367">
        <f>'[1]VI. PRESUPUESTO Y RRHH'!DN19</f>
        <v>0</v>
      </c>
      <c r="C762" s="367" t="str">
        <f>'[1]VI. PRESUPUESTO Y RRHH'!DO19</f>
        <v>BIENES Y SERVICIOS DE CONSUMO</v>
      </c>
      <c r="D762" s="367">
        <f>'[1]VI. PRESUPUESTO Y RRHH'!DY19</f>
        <v>0</v>
      </c>
      <c r="E762" s="367">
        <f>'[1]VI. PRESUPUESTO Y RRHH'!DZ19</f>
        <v>0</v>
      </c>
      <c r="F762" s="367">
        <f>'[1]VI. PRESUPUESTO Y RRHH'!EA19</f>
        <v>0</v>
      </c>
      <c r="G762" s="367">
        <f>'[1]VI. PRESUPUESTO Y RRHH'!EB19</f>
        <v>0</v>
      </c>
      <c r="H762" s="367">
        <f>'[1]VI. PRESUPUESTO Y RRHH'!EC19</f>
        <v>0</v>
      </c>
      <c r="I762" s="367">
        <f>'[1]VI. PRESUPUESTO Y RRHH'!ED19</f>
        <v>0</v>
      </c>
      <c r="J762" s="367">
        <f>'[1]VI. PRESUPUESTO Y RRHH'!EE19</f>
        <v>0</v>
      </c>
      <c r="K762" s="367">
        <f>'[1]VI. PRESUPUESTO Y RRHH'!EF19</f>
        <v>0</v>
      </c>
      <c r="L762" s="367">
        <f>'[1]VI. PRESUPUESTO Y RRHH'!EG19</f>
        <v>0</v>
      </c>
      <c r="M762" s="367">
        <f>'[1]VI. PRESUPUESTO Y RRHH'!EH19</f>
        <v>0</v>
      </c>
    </row>
    <row r="763" spans="1:13" s="382" customFormat="1" ht="15.75" customHeight="1" x14ac:dyDescent="0.25">
      <c r="A763" s="367">
        <f>'[1]VI. PRESUPUESTO Y RRHH'!DM20</f>
        <v>23</v>
      </c>
      <c r="B763" s="367">
        <f>'[1]VI. PRESUPUESTO Y RRHH'!DN20</f>
        <v>0</v>
      </c>
      <c r="C763" s="367" t="str">
        <f>'[1]VI. PRESUPUESTO Y RRHH'!DO20</f>
        <v>PRESTACIONES DE SEGURIDAD SOCIAL</v>
      </c>
      <c r="D763" s="367">
        <f>'[1]VI. PRESUPUESTO Y RRHH'!DY20</f>
        <v>0</v>
      </c>
      <c r="E763" s="367">
        <f>'[1]VI. PRESUPUESTO Y RRHH'!DZ20</f>
        <v>0</v>
      </c>
      <c r="F763" s="367">
        <f>'[1]VI. PRESUPUESTO Y RRHH'!EA20</f>
        <v>0</v>
      </c>
      <c r="G763" s="367">
        <f>'[1]VI. PRESUPUESTO Y RRHH'!EB20</f>
        <v>0</v>
      </c>
      <c r="H763" s="367">
        <f>'[1]VI. PRESUPUESTO Y RRHH'!EC20</f>
        <v>0</v>
      </c>
      <c r="I763" s="367">
        <f>'[1]VI. PRESUPUESTO Y RRHH'!ED20</f>
        <v>0</v>
      </c>
      <c r="J763" s="367">
        <f>'[1]VI. PRESUPUESTO Y RRHH'!EE20</f>
        <v>0</v>
      </c>
      <c r="K763" s="367">
        <f>'[1]VI. PRESUPUESTO Y RRHH'!EF20</f>
        <v>0</v>
      </c>
      <c r="L763" s="367">
        <f>'[1]VI. PRESUPUESTO Y RRHH'!EG20</f>
        <v>0</v>
      </c>
      <c r="M763" s="367">
        <f>'[1]VI. PRESUPUESTO Y RRHH'!EH20</f>
        <v>0</v>
      </c>
    </row>
    <row r="764" spans="1:13" s="381" customFormat="1" ht="15.75" customHeight="1" x14ac:dyDescent="0.25">
      <c r="A764" s="367">
        <f>'[1]VI. PRESUPUESTO Y RRHH'!DM21</f>
        <v>24</v>
      </c>
      <c r="B764" s="367">
        <f>'[1]VI. PRESUPUESTO Y RRHH'!DN21</f>
        <v>0</v>
      </c>
      <c r="C764" s="367" t="str">
        <f>'[1]VI. PRESUPUESTO Y RRHH'!DO21</f>
        <v>TRANSFERENCIAS CORRIENTES</v>
      </c>
      <c r="D764" s="367">
        <f>'[1]VI. PRESUPUESTO Y RRHH'!DY21</f>
        <v>0</v>
      </c>
      <c r="E764" s="367">
        <f>'[1]VI. PRESUPUESTO Y RRHH'!DZ21</f>
        <v>0</v>
      </c>
      <c r="F764" s="367">
        <f>'[1]VI. PRESUPUESTO Y RRHH'!EA21</f>
        <v>0</v>
      </c>
      <c r="G764" s="367">
        <f>'[1]VI. PRESUPUESTO Y RRHH'!EB21</f>
        <v>0</v>
      </c>
      <c r="H764" s="367">
        <f>'[1]VI. PRESUPUESTO Y RRHH'!EC21</f>
        <v>0</v>
      </c>
      <c r="I764" s="367">
        <f>'[1]VI. PRESUPUESTO Y RRHH'!ED21</f>
        <v>0</v>
      </c>
      <c r="J764" s="367">
        <f>'[1]VI. PRESUPUESTO Y RRHH'!EE21</f>
        <v>0</v>
      </c>
      <c r="K764" s="367">
        <f>'[1]VI. PRESUPUESTO Y RRHH'!EF21</f>
        <v>0</v>
      </c>
      <c r="L764" s="367">
        <f>'[1]VI. PRESUPUESTO Y RRHH'!EG21</f>
        <v>0</v>
      </c>
      <c r="M764" s="367">
        <f>'[1]VI. PRESUPUESTO Y RRHH'!EH21</f>
        <v>0</v>
      </c>
    </row>
    <row r="765" spans="1:13" s="381" customFormat="1" ht="15.75" customHeight="1" x14ac:dyDescent="0.25">
      <c r="A765" s="367">
        <f>'[1]VI. PRESUPUESTO Y RRHH'!DM22</f>
        <v>0</v>
      </c>
      <c r="B765" s="367" t="str">
        <f>'[1]VI. PRESUPUESTO Y RRHH'!DN22</f>
        <v>01</v>
      </c>
      <c r="C765" s="367" t="str">
        <f>'[1]VI. PRESUPUESTO Y RRHH'!DO22</f>
        <v xml:space="preserve"> Al Sector Privado</v>
      </c>
      <c r="D765" s="367">
        <f>'[1]VI. PRESUPUESTO Y RRHH'!DY22</f>
        <v>0</v>
      </c>
      <c r="E765" s="367">
        <f>'[1]VI. PRESUPUESTO Y RRHH'!DZ22</f>
        <v>0</v>
      </c>
      <c r="F765" s="367">
        <f>'[1]VI. PRESUPUESTO Y RRHH'!EA22</f>
        <v>0</v>
      </c>
      <c r="G765" s="367">
        <f>'[1]VI. PRESUPUESTO Y RRHH'!EB22</f>
        <v>0</v>
      </c>
      <c r="H765" s="367">
        <f>'[1]VI. PRESUPUESTO Y RRHH'!EC22</f>
        <v>0</v>
      </c>
      <c r="I765" s="367">
        <f>'[1]VI. PRESUPUESTO Y RRHH'!ED22</f>
        <v>0</v>
      </c>
      <c r="J765" s="367">
        <f>'[1]VI. PRESUPUESTO Y RRHH'!EE22</f>
        <v>0</v>
      </c>
      <c r="K765" s="367">
        <f>'[1]VI. PRESUPUESTO Y RRHH'!EF22</f>
        <v>0</v>
      </c>
      <c r="L765" s="367">
        <f>'[1]VI. PRESUPUESTO Y RRHH'!EG22</f>
        <v>0</v>
      </c>
      <c r="M765" s="367">
        <f>'[1]VI. PRESUPUESTO Y RRHH'!EH22</f>
        <v>0</v>
      </c>
    </row>
    <row r="766" spans="1:13" s="381" customFormat="1" ht="15.75" customHeight="1" x14ac:dyDescent="0.25">
      <c r="A766" s="367">
        <f>'[1]VI. PRESUPUESTO Y RRHH'!DM23</f>
        <v>0</v>
      </c>
      <c r="B766" s="367" t="str">
        <f>'[1]VI. PRESUPUESTO Y RRHH'!DN23</f>
        <v>01</v>
      </c>
      <c r="C766" s="367">
        <f>'[1]VI. PRESUPUESTO Y RRHH'!DO23</f>
        <v>0</v>
      </c>
      <c r="D766" s="367">
        <f>'[1]VI. PRESUPUESTO Y RRHH'!DY23</f>
        <v>0</v>
      </c>
      <c r="E766" s="367">
        <f>'[1]VI. PRESUPUESTO Y RRHH'!DZ23</f>
        <v>0</v>
      </c>
      <c r="F766" s="367">
        <f>'[1]VI. PRESUPUESTO Y RRHH'!EA23</f>
        <v>0</v>
      </c>
      <c r="G766" s="367">
        <f>'[1]VI. PRESUPUESTO Y RRHH'!EB23</f>
        <v>0</v>
      </c>
      <c r="H766" s="367">
        <f>'[1]VI. PRESUPUESTO Y RRHH'!EC23</f>
        <v>0</v>
      </c>
      <c r="I766" s="367">
        <f>'[1]VI. PRESUPUESTO Y RRHH'!ED23</f>
        <v>0</v>
      </c>
      <c r="J766" s="367">
        <f>'[1]VI. PRESUPUESTO Y RRHH'!EE23</f>
        <v>0</v>
      </c>
      <c r="K766" s="367">
        <f>'[1]VI. PRESUPUESTO Y RRHH'!EF23</f>
        <v>0</v>
      </c>
      <c r="L766" s="367">
        <f>'[1]VI. PRESUPUESTO Y RRHH'!EG23</f>
        <v>0</v>
      </c>
      <c r="M766" s="367">
        <f>'[1]VI. PRESUPUESTO Y RRHH'!EH23</f>
        <v>0</v>
      </c>
    </row>
    <row r="767" spans="1:13" s="381" customFormat="1" ht="15.75" customHeight="1" x14ac:dyDescent="0.25">
      <c r="A767" s="367">
        <f>'[1]VI. PRESUPUESTO Y RRHH'!DM24</f>
        <v>0</v>
      </c>
      <c r="B767" s="367" t="str">
        <f>'[1]VI. PRESUPUESTO Y RRHH'!DN24</f>
        <v>01</v>
      </c>
      <c r="C767" s="367">
        <f>'[1]VI. PRESUPUESTO Y RRHH'!DO24</f>
        <v>0</v>
      </c>
      <c r="D767" s="367">
        <f>'[1]VI. PRESUPUESTO Y RRHH'!DY24</f>
        <v>0</v>
      </c>
      <c r="E767" s="367">
        <f>'[1]VI. PRESUPUESTO Y RRHH'!DZ24</f>
        <v>0</v>
      </c>
      <c r="F767" s="367">
        <f>'[1]VI. PRESUPUESTO Y RRHH'!EA24</f>
        <v>0</v>
      </c>
      <c r="G767" s="367">
        <f>'[1]VI. PRESUPUESTO Y RRHH'!EB24</f>
        <v>0</v>
      </c>
      <c r="H767" s="367">
        <f>'[1]VI. PRESUPUESTO Y RRHH'!EC24</f>
        <v>0</v>
      </c>
      <c r="I767" s="367">
        <f>'[1]VI. PRESUPUESTO Y RRHH'!ED24</f>
        <v>0</v>
      </c>
      <c r="J767" s="367">
        <f>'[1]VI. PRESUPUESTO Y RRHH'!EE24</f>
        <v>0</v>
      </c>
      <c r="K767" s="367">
        <f>'[1]VI. PRESUPUESTO Y RRHH'!EF24</f>
        <v>0</v>
      </c>
      <c r="L767" s="367">
        <f>'[1]VI. PRESUPUESTO Y RRHH'!EG24</f>
        <v>0</v>
      </c>
      <c r="M767" s="367">
        <f>'[1]VI. PRESUPUESTO Y RRHH'!EH24</f>
        <v>0</v>
      </c>
    </row>
    <row r="768" spans="1:13" s="381" customFormat="1" ht="15.75" customHeight="1" x14ac:dyDescent="0.25">
      <c r="A768" s="367">
        <f>'[1]VI. PRESUPUESTO Y RRHH'!DM25</f>
        <v>0</v>
      </c>
      <c r="B768" s="367" t="str">
        <f>'[1]VI. PRESUPUESTO Y RRHH'!DN25</f>
        <v>01</v>
      </c>
      <c r="C768" s="367">
        <f>'[1]VI. PRESUPUESTO Y RRHH'!DO25</f>
        <v>0</v>
      </c>
      <c r="D768" s="367">
        <f>'[1]VI. PRESUPUESTO Y RRHH'!DY25</f>
        <v>0</v>
      </c>
      <c r="E768" s="367">
        <f>'[1]VI. PRESUPUESTO Y RRHH'!DZ25</f>
        <v>0</v>
      </c>
      <c r="F768" s="367">
        <f>'[1]VI. PRESUPUESTO Y RRHH'!EA25</f>
        <v>0</v>
      </c>
      <c r="G768" s="367">
        <f>'[1]VI. PRESUPUESTO Y RRHH'!EB25</f>
        <v>0</v>
      </c>
      <c r="H768" s="367">
        <f>'[1]VI. PRESUPUESTO Y RRHH'!EC25</f>
        <v>0</v>
      </c>
      <c r="I768" s="367">
        <f>'[1]VI. PRESUPUESTO Y RRHH'!ED25</f>
        <v>0</v>
      </c>
      <c r="J768" s="367">
        <f>'[1]VI. PRESUPUESTO Y RRHH'!EE25</f>
        <v>0</v>
      </c>
      <c r="K768" s="367">
        <f>'[1]VI. PRESUPUESTO Y RRHH'!EF25</f>
        <v>0</v>
      </c>
      <c r="L768" s="367">
        <f>'[1]VI. PRESUPUESTO Y RRHH'!EG25</f>
        <v>0</v>
      </c>
      <c r="M768" s="367">
        <f>'[1]VI. PRESUPUESTO Y RRHH'!EH25</f>
        <v>0</v>
      </c>
    </row>
    <row r="769" spans="1:13" s="381" customFormat="1" ht="15.75" customHeight="1" x14ac:dyDescent="0.25">
      <c r="A769" s="367">
        <f>'[1]VI. PRESUPUESTO Y RRHH'!DM26</f>
        <v>0</v>
      </c>
      <c r="B769" s="367" t="str">
        <f>'[1]VI. PRESUPUESTO Y RRHH'!DN26</f>
        <v>01</v>
      </c>
      <c r="C769" s="367">
        <f>'[1]VI. PRESUPUESTO Y RRHH'!DO26</f>
        <v>0</v>
      </c>
      <c r="D769" s="367">
        <f>'[1]VI. PRESUPUESTO Y RRHH'!DY26</f>
        <v>0</v>
      </c>
      <c r="E769" s="367">
        <f>'[1]VI. PRESUPUESTO Y RRHH'!DZ26</f>
        <v>0</v>
      </c>
      <c r="F769" s="367">
        <f>'[1]VI. PRESUPUESTO Y RRHH'!EA26</f>
        <v>0</v>
      </c>
      <c r="G769" s="367">
        <f>'[1]VI. PRESUPUESTO Y RRHH'!EB26</f>
        <v>0</v>
      </c>
      <c r="H769" s="367">
        <f>'[1]VI. PRESUPUESTO Y RRHH'!EC26</f>
        <v>0</v>
      </c>
      <c r="I769" s="367">
        <f>'[1]VI. PRESUPUESTO Y RRHH'!ED26</f>
        <v>0</v>
      </c>
      <c r="J769" s="367">
        <f>'[1]VI. PRESUPUESTO Y RRHH'!EE26</f>
        <v>0</v>
      </c>
      <c r="K769" s="367">
        <f>'[1]VI. PRESUPUESTO Y RRHH'!EF26</f>
        <v>0</v>
      </c>
      <c r="L769" s="367">
        <f>'[1]VI. PRESUPUESTO Y RRHH'!EG26</f>
        <v>0</v>
      </c>
      <c r="M769" s="367">
        <f>'[1]VI. PRESUPUESTO Y RRHH'!EH26</f>
        <v>0</v>
      </c>
    </row>
    <row r="770" spans="1:13" s="381" customFormat="1" ht="15.75" customHeight="1" x14ac:dyDescent="0.25">
      <c r="A770" s="367">
        <f>'[1]VI. PRESUPUESTO Y RRHH'!DM27</f>
        <v>0</v>
      </c>
      <c r="B770" s="367" t="str">
        <f>'[1]VI. PRESUPUESTO Y RRHH'!DN27</f>
        <v>02</v>
      </c>
      <c r="C770" s="367" t="str">
        <f>'[1]VI. PRESUPUESTO Y RRHH'!DO27</f>
        <v>Al Gobierno Central</v>
      </c>
      <c r="D770" s="367">
        <f>'[1]VI. PRESUPUESTO Y RRHH'!DY27</f>
        <v>0</v>
      </c>
      <c r="E770" s="367">
        <f>'[1]VI. PRESUPUESTO Y RRHH'!DZ27</f>
        <v>0</v>
      </c>
      <c r="F770" s="367">
        <f>'[1]VI. PRESUPUESTO Y RRHH'!EA27</f>
        <v>0</v>
      </c>
      <c r="G770" s="367">
        <f>'[1]VI. PRESUPUESTO Y RRHH'!EB27</f>
        <v>0</v>
      </c>
      <c r="H770" s="367">
        <f>'[1]VI. PRESUPUESTO Y RRHH'!EC27</f>
        <v>0</v>
      </c>
      <c r="I770" s="367">
        <f>'[1]VI. PRESUPUESTO Y RRHH'!ED27</f>
        <v>0</v>
      </c>
      <c r="J770" s="367">
        <f>'[1]VI. PRESUPUESTO Y RRHH'!EE27</f>
        <v>0</v>
      </c>
      <c r="K770" s="367">
        <f>'[1]VI. PRESUPUESTO Y RRHH'!EF27</f>
        <v>0</v>
      </c>
      <c r="L770" s="367">
        <f>'[1]VI. PRESUPUESTO Y RRHH'!EG27</f>
        <v>0</v>
      </c>
      <c r="M770" s="367">
        <f>'[1]VI. PRESUPUESTO Y RRHH'!EH27</f>
        <v>0</v>
      </c>
    </row>
    <row r="771" spans="1:13" s="381" customFormat="1" ht="15.75" customHeight="1" x14ac:dyDescent="0.25">
      <c r="A771" s="367">
        <f>'[1]VI. PRESUPUESTO Y RRHH'!DM28</f>
        <v>0</v>
      </c>
      <c r="B771" s="367" t="str">
        <f>'[1]VI. PRESUPUESTO Y RRHH'!DN28</f>
        <v>03</v>
      </c>
      <c r="C771" s="367" t="str">
        <f>'[1]VI. PRESUPUESTO Y RRHH'!DO28</f>
        <v>A Otras Entidades Públicas</v>
      </c>
      <c r="D771" s="367">
        <f>'[1]VI. PRESUPUESTO Y RRHH'!DY28</f>
        <v>0</v>
      </c>
      <c r="E771" s="367">
        <f>'[1]VI. PRESUPUESTO Y RRHH'!DZ28</f>
        <v>0</v>
      </c>
      <c r="F771" s="367">
        <f>'[1]VI. PRESUPUESTO Y RRHH'!EA28</f>
        <v>0</v>
      </c>
      <c r="G771" s="367">
        <f>'[1]VI. PRESUPUESTO Y RRHH'!EB28</f>
        <v>0</v>
      </c>
      <c r="H771" s="367">
        <f>'[1]VI. PRESUPUESTO Y RRHH'!EC28</f>
        <v>0</v>
      </c>
      <c r="I771" s="367">
        <f>'[1]VI. PRESUPUESTO Y RRHH'!ED28</f>
        <v>0</v>
      </c>
      <c r="J771" s="367">
        <f>'[1]VI. PRESUPUESTO Y RRHH'!EE28</f>
        <v>0</v>
      </c>
      <c r="K771" s="367">
        <f>'[1]VI. PRESUPUESTO Y RRHH'!EF28</f>
        <v>0</v>
      </c>
      <c r="L771" s="367">
        <f>'[1]VI. PRESUPUESTO Y RRHH'!EG28</f>
        <v>0</v>
      </c>
      <c r="M771" s="367">
        <f>'[1]VI. PRESUPUESTO Y RRHH'!EH28</f>
        <v>0</v>
      </c>
    </row>
    <row r="772" spans="1:13" s="381" customFormat="1" ht="15.75" customHeight="1" x14ac:dyDescent="0.25">
      <c r="A772" s="367">
        <f>'[1]VI. PRESUPUESTO Y RRHH'!DM29</f>
        <v>0</v>
      </c>
      <c r="B772" s="367" t="str">
        <f>'[1]VI. PRESUPUESTO Y RRHH'!DN29</f>
        <v xml:space="preserve">04 </v>
      </c>
      <c r="C772" s="367" t="str">
        <f>'[1]VI. PRESUPUESTO Y RRHH'!DO29</f>
        <v>A Empresas Públicas no financieras</v>
      </c>
      <c r="D772" s="367">
        <f>'[1]VI. PRESUPUESTO Y RRHH'!DY29</f>
        <v>0</v>
      </c>
      <c r="E772" s="367">
        <f>'[1]VI. PRESUPUESTO Y RRHH'!DZ29</f>
        <v>0</v>
      </c>
      <c r="F772" s="367">
        <f>'[1]VI. PRESUPUESTO Y RRHH'!EA29</f>
        <v>0</v>
      </c>
      <c r="G772" s="367">
        <f>'[1]VI. PRESUPUESTO Y RRHH'!EB29</f>
        <v>0</v>
      </c>
      <c r="H772" s="367">
        <f>'[1]VI. PRESUPUESTO Y RRHH'!EC29</f>
        <v>0</v>
      </c>
      <c r="I772" s="367">
        <f>'[1]VI. PRESUPUESTO Y RRHH'!ED29</f>
        <v>0</v>
      </c>
      <c r="J772" s="367">
        <f>'[1]VI. PRESUPUESTO Y RRHH'!EE29</f>
        <v>0</v>
      </c>
      <c r="K772" s="367">
        <f>'[1]VI. PRESUPUESTO Y RRHH'!EF29</f>
        <v>0</v>
      </c>
      <c r="L772" s="367">
        <f>'[1]VI. PRESUPUESTO Y RRHH'!EG29</f>
        <v>0</v>
      </c>
      <c r="M772" s="367">
        <f>'[1]VI. PRESUPUESTO Y RRHH'!EH29</f>
        <v>0</v>
      </c>
    </row>
    <row r="773" spans="1:13" s="381" customFormat="1" ht="15.75" customHeight="1" x14ac:dyDescent="0.25">
      <c r="A773" s="367" t="str">
        <f>'[1]VI. PRESUPUESTO Y RRHH'!DM30</f>
        <v/>
      </c>
      <c r="B773" s="367" t="str">
        <f>'[1]VI. PRESUPUESTO Y RRHH'!DN30</f>
        <v>05</v>
      </c>
      <c r="C773" s="367" t="str">
        <f>'[1]VI. PRESUPUESTO Y RRHH'!DO30</f>
        <v>A Empresas Públicas  financieras</v>
      </c>
      <c r="D773" s="367">
        <f>'[1]VI. PRESUPUESTO Y RRHH'!DY30</f>
        <v>0</v>
      </c>
      <c r="E773" s="367">
        <f>'[1]VI. PRESUPUESTO Y RRHH'!DZ30</f>
        <v>0</v>
      </c>
      <c r="F773" s="367">
        <f>'[1]VI. PRESUPUESTO Y RRHH'!EA30</f>
        <v>0</v>
      </c>
      <c r="G773" s="367">
        <f>'[1]VI. PRESUPUESTO Y RRHH'!EB30</f>
        <v>0</v>
      </c>
      <c r="H773" s="367">
        <f>'[1]VI. PRESUPUESTO Y RRHH'!EC30</f>
        <v>0</v>
      </c>
      <c r="I773" s="367">
        <f>'[1]VI. PRESUPUESTO Y RRHH'!ED30</f>
        <v>0</v>
      </c>
      <c r="J773" s="367">
        <f>'[1]VI. PRESUPUESTO Y RRHH'!EE30</f>
        <v>0</v>
      </c>
      <c r="K773" s="367">
        <f>'[1]VI. PRESUPUESTO Y RRHH'!EF30</f>
        <v>0</v>
      </c>
      <c r="L773" s="367">
        <f>'[1]VI. PRESUPUESTO Y RRHH'!EG30</f>
        <v>0</v>
      </c>
      <c r="M773" s="367">
        <f>'[1]VI. PRESUPUESTO Y RRHH'!EH30</f>
        <v>0</v>
      </c>
    </row>
    <row r="774" spans="1:13" s="381" customFormat="1" ht="15.75" customHeight="1" x14ac:dyDescent="0.25">
      <c r="A774" s="367">
        <f>'[1]VI. PRESUPUESTO Y RRHH'!DM31</f>
        <v>0</v>
      </c>
      <c r="B774" s="367" t="str">
        <f>'[1]VI. PRESUPUESTO Y RRHH'!DN31</f>
        <v>06</v>
      </c>
      <c r="C774" s="367" t="str">
        <f>'[1]VI. PRESUPUESTO Y RRHH'!DO31</f>
        <v>A gobiernos extranjeros</v>
      </c>
      <c r="D774" s="367">
        <f>'[1]VI. PRESUPUESTO Y RRHH'!DY31</f>
        <v>0</v>
      </c>
      <c r="E774" s="367">
        <f>'[1]VI. PRESUPUESTO Y RRHH'!DZ31</f>
        <v>0</v>
      </c>
      <c r="F774" s="367">
        <f>'[1]VI. PRESUPUESTO Y RRHH'!EA31</f>
        <v>0</v>
      </c>
      <c r="G774" s="367">
        <f>'[1]VI. PRESUPUESTO Y RRHH'!EB31</f>
        <v>0</v>
      </c>
      <c r="H774" s="367">
        <f>'[1]VI. PRESUPUESTO Y RRHH'!EC31</f>
        <v>0</v>
      </c>
      <c r="I774" s="367">
        <f>'[1]VI. PRESUPUESTO Y RRHH'!ED31</f>
        <v>0</v>
      </c>
      <c r="J774" s="367">
        <f>'[1]VI. PRESUPUESTO Y RRHH'!EE31</f>
        <v>0</v>
      </c>
      <c r="K774" s="367">
        <f>'[1]VI. PRESUPUESTO Y RRHH'!EF31</f>
        <v>0</v>
      </c>
      <c r="L774" s="367">
        <f>'[1]VI. PRESUPUESTO Y RRHH'!EG31</f>
        <v>0</v>
      </c>
      <c r="M774" s="367">
        <f>'[1]VI. PRESUPUESTO Y RRHH'!EH31</f>
        <v>0</v>
      </c>
    </row>
    <row r="775" spans="1:13" s="381" customFormat="1" ht="15.75" customHeight="1" x14ac:dyDescent="0.25">
      <c r="A775" s="367">
        <f>'[1]VI. PRESUPUESTO Y RRHH'!DM32</f>
        <v>0</v>
      </c>
      <c r="B775" s="367" t="str">
        <f>'[1]VI. PRESUPUESTO Y RRHH'!DN32</f>
        <v>07</v>
      </c>
      <c r="C775" s="367" t="str">
        <f>'[1]VI. PRESUPUESTO Y RRHH'!DO32</f>
        <v>A Org. Internacionales</v>
      </c>
      <c r="D775" s="367">
        <f>'[1]VI. PRESUPUESTO Y RRHH'!DY32</f>
        <v>0</v>
      </c>
      <c r="E775" s="367">
        <f>'[1]VI. PRESUPUESTO Y RRHH'!DZ32</f>
        <v>0</v>
      </c>
      <c r="F775" s="367">
        <f>'[1]VI. PRESUPUESTO Y RRHH'!EA32</f>
        <v>0</v>
      </c>
      <c r="G775" s="367">
        <f>'[1]VI. PRESUPUESTO Y RRHH'!EB32</f>
        <v>0</v>
      </c>
      <c r="H775" s="367">
        <f>'[1]VI. PRESUPUESTO Y RRHH'!EC32</f>
        <v>0</v>
      </c>
      <c r="I775" s="367">
        <f>'[1]VI. PRESUPUESTO Y RRHH'!ED32</f>
        <v>0</v>
      </c>
      <c r="J775" s="367">
        <f>'[1]VI. PRESUPUESTO Y RRHH'!EE32</f>
        <v>0</v>
      </c>
      <c r="K775" s="367">
        <f>'[1]VI. PRESUPUESTO Y RRHH'!EF32</f>
        <v>0</v>
      </c>
      <c r="L775" s="367">
        <f>'[1]VI. PRESUPUESTO Y RRHH'!EG32</f>
        <v>0</v>
      </c>
      <c r="M775" s="367">
        <f>'[1]VI. PRESUPUESTO Y RRHH'!EH32</f>
        <v>0</v>
      </c>
    </row>
    <row r="776" spans="1:13" s="381" customFormat="1" ht="15.75" customHeight="1" x14ac:dyDescent="0.25">
      <c r="A776" s="367">
        <f>'[1]VI. PRESUPUESTO Y RRHH'!DM33</f>
        <v>25</v>
      </c>
      <c r="B776" s="367">
        <f>'[1]VI. PRESUPUESTO Y RRHH'!DN33</f>
        <v>0</v>
      </c>
      <c r="C776" s="367" t="str">
        <f>'[1]VI. PRESUPUESTO Y RRHH'!DO33</f>
        <v>INTEGROS AL FISCO</v>
      </c>
      <c r="D776" s="367">
        <f>'[1]VI. PRESUPUESTO Y RRHH'!DY33</f>
        <v>0</v>
      </c>
      <c r="E776" s="367">
        <f>'[1]VI. PRESUPUESTO Y RRHH'!DZ33</f>
        <v>0</v>
      </c>
      <c r="F776" s="367">
        <f>'[1]VI. PRESUPUESTO Y RRHH'!EA33</f>
        <v>0</v>
      </c>
      <c r="G776" s="367">
        <f>'[1]VI. PRESUPUESTO Y RRHH'!EB33</f>
        <v>0</v>
      </c>
      <c r="H776" s="367">
        <f>'[1]VI. PRESUPUESTO Y RRHH'!EC33</f>
        <v>0</v>
      </c>
      <c r="I776" s="367">
        <f>'[1]VI. PRESUPUESTO Y RRHH'!ED33</f>
        <v>0</v>
      </c>
      <c r="J776" s="367">
        <f>'[1]VI. PRESUPUESTO Y RRHH'!EE33</f>
        <v>0</v>
      </c>
      <c r="K776" s="367">
        <f>'[1]VI. PRESUPUESTO Y RRHH'!EF33</f>
        <v>0</v>
      </c>
      <c r="L776" s="367">
        <f>'[1]VI. PRESUPUESTO Y RRHH'!EG33</f>
        <v>0</v>
      </c>
      <c r="M776" s="367">
        <f>'[1]VI. PRESUPUESTO Y RRHH'!EH33</f>
        <v>0</v>
      </c>
    </row>
    <row r="777" spans="1:13" s="381" customFormat="1" ht="15.75" customHeight="1" x14ac:dyDescent="0.25">
      <c r="A777" s="367">
        <f>'[1]VI. PRESUPUESTO Y RRHH'!DM34</f>
        <v>26</v>
      </c>
      <c r="B777" s="367">
        <f>'[1]VI. PRESUPUESTO Y RRHH'!DN34</f>
        <v>0</v>
      </c>
      <c r="C777" s="367" t="str">
        <f>'[1]VI. PRESUPUESTO Y RRHH'!DO34</f>
        <v>OTROS GASTOS CORRIENTES</v>
      </c>
      <c r="D777" s="367">
        <f>'[1]VI. PRESUPUESTO Y RRHH'!DY34</f>
        <v>0</v>
      </c>
      <c r="E777" s="367">
        <f>'[1]VI. PRESUPUESTO Y RRHH'!DZ34</f>
        <v>0</v>
      </c>
      <c r="F777" s="367">
        <f>'[1]VI. PRESUPUESTO Y RRHH'!EA34</f>
        <v>0</v>
      </c>
      <c r="G777" s="367">
        <f>'[1]VI. PRESUPUESTO Y RRHH'!EB34</f>
        <v>0</v>
      </c>
      <c r="H777" s="367">
        <f>'[1]VI. PRESUPUESTO Y RRHH'!EC34</f>
        <v>0</v>
      </c>
      <c r="I777" s="367">
        <f>'[1]VI. PRESUPUESTO Y RRHH'!ED34</f>
        <v>0</v>
      </c>
      <c r="J777" s="367">
        <f>'[1]VI. PRESUPUESTO Y RRHH'!EE34</f>
        <v>0</v>
      </c>
      <c r="K777" s="367">
        <f>'[1]VI. PRESUPUESTO Y RRHH'!EF34</f>
        <v>0</v>
      </c>
      <c r="L777" s="367">
        <f>'[1]VI. PRESUPUESTO Y RRHH'!EG34</f>
        <v>0</v>
      </c>
      <c r="M777" s="367">
        <f>'[1]VI. PRESUPUESTO Y RRHH'!EH34</f>
        <v>0</v>
      </c>
    </row>
    <row r="778" spans="1:13" s="381" customFormat="1" ht="15.75" customHeight="1" x14ac:dyDescent="0.25">
      <c r="A778" s="367">
        <f>'[1]VI. PRESUPUESTO Y RRHH'!DM35</f>
        <v>27</v>
      </c>
      <c r="B778" s="367">
        <f>'[1]VI. PRESUPUESTO Y RRHH'!DN35</f>
        <v>0</v>
      </c>
      <c r="C778" s="367" t="str">
        <f>'[1]VI. PRESUPUESTO Y RRHH'!DO35</f>
        <v>APORTE FISCAL LIBRE</v>
      </c>
      <c r="D778" s="367">
        <f>'[1]VI. PRESUPUESTO Y RRHH'!DY35</f>
        <v>0</v>
      </c>
      <c r="E778" s="367">
        <f>'[1]VI. PRESUPUESTO Y RRHH'!DZ35</f>
        <v>0</v>
      </c>
      <c r="F778" s="367">
        <f>'[1]VI. PRESUPUESTO Y RRHH'!EA35</f>
        <v>0</v>
      </c>
      <c r="G778" s="367">
        <f>'[1]VI. PRESUPUESTO Y RRHH'!EB35</f>
        <v>0</v>
      </c>
      <c r="H778" s="367">
        <f>'[1]VI. PRESUPUESTO Y RRHH'!EC35</f>
        <v>0</v>
      </c>
      <c r="I778" s="367">
        <f>'[1]VI. PRESUPUESTO Y RRHH'!ED35</f>
        <v>0</v>
      </c>
      <c r="J778" s="367">
        <f>'[1]VI. PRESUPUESTO Y RRHH'!EE35</f>
        <v>0</v>
      </c>
      <c r="K778" s="367">
        <f>'[1]VI. PRESUPUESTO Y RRHH'!EF35</f>
        <v>0</v>
      </c>
      <c r="L778" s="367">
        <f>'[1]VI. PRESUPUESTO Y RRHH'!EG35</f>
        <v>0</v>
      </c>
      <c r="M778" s="367">
        <f>'[1]VI. PRESUPUESTO Y RRHH'!EH35</f>
        <v>0</v>
      </c>
    </row>
    <row r="779" spans="1:13" s="381" customFormat="1" ht="15.75" customHeight="1" x14ac:dyDescent="0.25">
      <c r="A779" s="367">
        <f>'[1]VI. PRESUPUESTO Y RRHH'!DM36</f>
        <v>28</v>
      </c>
      <c r="B779" s="367">
        <f>'[1]VI. PRESUPUESTO Y RRHH'!DN36</f>
        <v>0</v>
      </c>
      <c r="C779" s="367" t="str">
        <f>'[1]VI. PRESUPUESTO Y RRHH'!DO36</f>
        <v>APORTE FISCAL PARA SERVICIO DE LA DEUDA</v>
      </c>
      <c r="D779" s="367">
        <f>'[1]VI. PRESUPUESTO Y RRHH'!DY36</f>
        <v>0</v>
      </c>
      <c r="E779" s="367">
        <f>'[1]VI. PRESUPUESTO Y RRHH'!DZ36</f>
        <v>0</v>
      </c>
      <c r="F779" s="367">
        <f>'[1]VI. PRESUPUESTO Y RRHH'!EA36</f>
        <v>0</v>
      </c>
      <c r="G779" s="367">
        <f>'[1]VI. PRESUPUESTO Y RRHH'!EB36</f>
        <v>0</v>
      </c>
      <c r="H779" s="367">
        <f>'[1]VI. PRESUPUESTO Y RRHH'!EC36</f>
        <v>0</v>
      </c>
      <c r="I779" s="367">
        <f>'[1]VI. PRESUPUESTO Y RRHH'!ED36</f>
        <v>0</v>
      </c>
      <c r="J779" s="367">
        <f>'[1]VI. PRESUPUESTO Y RRHH'!EE36</f>
        <v>0</v>
      </c>
      <c r="K779" s="367">
        <f>'[1]VI. PRESUPUESTO Y RRHH'!EF36</f>
        <v>0</v>
      </c>
      <c r="L779" s="367">
        <f>'[1]VI. PRESUPUESTO Y RRHH'!EG36</f>
        <v>0</v>
      </c>
      <c r="M779" s="367">
        <f>'[1]VI. PRESUPUESTO Y RRHH'!EH36</f>
        <v>0</v>
      </c>
    </row>
    <row r="780" spans="1:13" s="381" customFormat="1" ht="15.75" customHeight="1" x14ac:dyDescent="0.25">
      <c r="A780" s="367">
        <f>'[1]VI. PRESUPUESTO Y RRHH'!DM37</f>
        <v>29</v>
      </c>
      <c r="B780" s="367">
        <f>'[1]VI. PRESUPUESTO Y RRHH'!DN37</f>
        <v>0</v>
      </c>
      <c r="C780" s="367" t="str">
        <f>'[1]VI. PRESUPUESTO Y RRHH'!DO37</f>
        <v>ADQUISICION DE ACTIVOS NO FINANCIEROS</v>
      </c>
      <c r="D780" s="367">
        <f>'[1]VI. PRESUPUESTO Y RRHH'!DY37</f>
        <v>0</v>
      </c>
      <c r="E780" s="367">
        <f>'[1]VI. PRESUPUESTO Y RRHH'!DZ37</f>
        <v>0</v>
      </c>
      <c r="F780" s="367">
        <f>'[1]VI. PRESUPUESTO Y RRHH'!EA37</f>
        <v>0</v>
      </c>
      <c r="G780" s="367">
        <f>'[1]VI. PRESUPUESTO Y RRHH'!EB37</f>
        <v>0</v>
      </c>
      <c r="H780" s="367">
        <f>'[1]VI. PRESUPUESTO Y RRHH'!EC37</f>
        <v>0</v>
      </c>
      <c r="I780" s="367">
        <f>'[1]VI. PRESUPUESTO Y RRHH'!ED37</f>
        <v>0</v>
      </c>
      <c r="J780" s="367">
        <f>'[1]VI. PRESUPUESTO Y RRHH'!EE37</f>
        <v>0</v>
      </c>
      <c r="K780" s="367">
        <f>'[1]VI. PRESUPUESTO Y RRHH'!EF37</f>
        <v>0</v>
      </c>
      <c r="L780" s="367">
        <f>'[1]VI. PRESUPUESTO Y RRHH'!EG37</f>
        <v>0</v>
      </c>
      <c r="M780" s="367">
        <f>'[1]VI. PRESUPUESTO Y RRHH'!EH37</f>
        <v>0</v>
      </c>
    </row>
    <row r="781" spans="1:13" s="381" customFormat="1" ht="15.75" customHeight="1" x14ac:dyDescent="0.25">
      <c r="A781" s="367">
        <f>'[1]VI. PRESUPUESTO Y RRHH'!DM38</f>
        <v>30</v>
      </c>
      <c r="B781" s="367">
        <f>'[1]VI. PRESUPUESTO Y RRHH'!DN38</f>
        <v>0</v>
      </c>
      <c r="C781" s="367" t="str">
        <f>'[1]VI. PRESUPUESTO Y RRHH'!DO38</f>
        <v xml:space="preserve">ADQUISICIÓN DE ACTIVO FINANCIERO </v>
      </c>
      <c r="D781" s="367">
        <f>'[1]VI. PRESUPUESTO Y RRHH'!DY38</f>
        <v>0</v>
      </c>
      <c r="E781" s="367">
        <f>'[1]VI. PRESUPUESTO Y RRHH'!DZ38</f>
        <v>0</v>
      </c>
      <c r="F781" s="367">
        <f>'[1]VI. PRESUPUESTO Y RRHH'!EA38</f>
        <v>0</v>
      </c>
      <c r="G781" s="367">
        <f>'[1]VI. PRESUPUESTO Y RRHH'!EB38</f>
        <v>0</v>
      </c>
      <c r="H781" s="367">
        <f>'[1]VI. PRESUPUESTO Y RRHH'!EC38</f>
        <v>0</v>
      </c>
      <c r="I781" s="367">
        <f>'[1]VI. PRESUPUESTO Y RRHH'!ED38</f>
        <v>0</v>
      </c>
      <c r="J781" s="367">
        <f>'[1]VI. PRESUPUESTO Y RRHH'!EE38</f>
        <v>0</v>
      </c>
      <c r="K781" s="367">
        <f>'[1]VI. PRESUPUESTO Y RRHH'!EF38</f>
        <v>0</v>
      </c>
      <c r="L781" s="367">
        <f>'[1]VI. PRESUPUESTO Y RRHH'!EG38</f>
        <v>0</v>
      </c>
      <c r="M781" s="367">
        <f>'[1]VI. PRESUPUESTO Y RRHH'!EH38</f>
        <v>0</v>
      </c>
    </row>
    <row r="782" spans="1:13" s="381" customFormat="1" ht="15.75" customHeight="1" x14ac:dyDescent="0.25">
      <c r="A782" s="367">
        <f>'[1]VI. PRESUPUESTO Y RRHH'!DM39</f>
        <v>31</v>
      </c>
      <c r="B782" s="367">
        <f>'[1]VI. PRESUPUESTO Y RRHH'!DN39</f>
        <v>0</v>
      </c>
      <c r="C782" s="367" t="str">
        <f>'[1]VI. PRESUPUESTO Y RRHH'!DO39</f>
        <v>INICIATIVAS DE INVERSION</v>
      </c>
      <c r="D782" s="367">
        <f>'[1]VI. PRESUPUESTO Y RRHH'!DY39</f>
        <v>0</v>
      </c>
      <c r="E782" s="367">
        <f>'[1]VI. PRESUPUESTO Y RRHH'!DZ39</f>
        <v>0</v>
      </c>
      <c r="F782" s="367">
        <f>'[1]VI. PRESUPUESTO Y RRHH'!EA39</f>
        <v>0</v>
      </c>
      <c r="G782" s="367">
        <f>'[1]VI. PRESUPUESTO Y RRHH'!EB39</f>
        <v>0</v>
      </c>
      <c r="H782" s="367">
        <f>'[1]VI. PRESUPUESTO Y RRHH'!EC39</f>
        <v>0</v>
      </c>
      <c r="I782" s="367">
        <f>'[1]VI. PRESUPUESTO Y RRHH'!ED39</f>
        <v>0</v>
      </c>
      <c r="J782" s="367">
        <f>'[1]VI. PRESUPUESTO Y RRHH'!EE39</f>
        <v>0</v>
      </c>
      <c r="K782" s="367">
        <f>'[1]VI. PRESUPUESTO Y RRHH'!EF39</f>
        <v>0</v>
      </c>
      <c r="L782" s="367">
        <f>'[1]VI. PRESUPUESTO Y RRHH'!EG39</f>
        <v>0</v>
      </c>
      <c r="M782" s="367">
        <f>'[1]VI. PRESUPUESTO Y RRHH'!EH39</f>
        <v>0</v>
      </c>
    </row>
    <row r="783" spans="1:13" s="381" customFormat="1" ht="15.75" customHeight="1" x14ac:dyDescent="0.25">
      <c r="A783" s="367">
        <f>'[1]VI. PRESUPUESTO Y RRHH'!DM40</f>
        <v>32</v>
      </c>
      <c r="B783" s="367">
        <f>'[1]VI. PRESUPUESTO Y RRHH'!DN40</f>
        <v>0</v>
      </c>
      <c r="C783" s="367" t="str">
        <f>'[1]VI. PRESUPUESTO Y RRHH'!DO40</f>
        <v>PRESTAMOS</v>
      </c>
      <c r="D783" s="367">
        <f>'[1]VI. PRESUPUESTO Y RRHH'!DY40</f>
        <v>0</v>
      </c>
      <c r="E783" s="367">
        <f>'[1]VI. PRESUPUESTO Y RRHH'!DZ40</f>
        <v>0</v>
      </c>
      <c r="F783" s="367">
        <f>'[1]VI. PRESUPUESTO Y RRHH'!EA40</f>
        <v>0</v>
      </c>
      <c r="G783" s="367">
        <f>'[1]VI. PRESUPUESTO Y RRHH'!EB40</f>
        <v>0</v>
      </c>
      <c r="H783" s="367">
        <f>'[1]VI. PRESUPUESTO Y RRHH'!EC40</f>
        <v>0</v>
      </c>
      <c r="I783" s="367">
        <f>'[1]VI. PRESUPUESTO Y RRHH'!ED40</f>
        <v>0</v>
      </c>
      <c r="J783" s="367">
        <f>'[1]VI. PRESUPUESTO Y RRHH'!EE40</f>
        <v>0</v>
      </c>
      <c r="K783" s="367">
        <f>'[1]VI. PRESUPUESTO Y RRHH'!EF40</f>
        <v>0</v>
      </c>
      <c r="L783" s="367">
        <f>'[1]VI. PRESUPUESTO Y RRHH'!EG40</f>
        <v>0</v>
      </c>
      <c r="M783" s="367">
        <f>'[1]VI. PRESUPUESTO Y RRHH'!EH40</f>
        <v>0</v>
      </c>
    </row>
    <row r="784" spans="1:13" s="381" customFormat="1" ht="15.75" customHeight="1" x14ac:dyDescent="0.25">
      <c r="A784" s="367">
        <f>'[1]VI. PRESUPUESTO Y RRHH'!DM41</f>
        <v>33</v>
      </c>
      <c r="B784" s="367">
        <f>'[1]VI. PRESUPUESTO Y RRHH'!DN41</f>
        <v>0</v>
      </c>
      <c r="C784" s="367" t="str">
        <f>'[1]VI. PRESUPUESTO Y RRHH'!DO41</f>
        <v>TRANSFERENCIAS DE CAPITAL</v>
      </c>
      <c r="D784" s="367">
        <f>'[1]VI. PRESUPUESTO Y RRHH'!DY41</f>
        <v>0</v>
      </c>
      <c r="E784" s="367">
        <f>'[1]VI. PRESUPUESTO Y RRHH'!DZ41</f>
        <v>0</v>
      </c>
      <c r="F784" s="367">
        <f>'[1]VI. PRESUPUESTO Y RRHH'!EA41</f>
        <v>0</v>
      </c>
      <c r="G784" s="367">
        <f>'[1]VI. PRESUPUESTO Y RRHH'!EB41</f>
        <v>0</v>
      </c>
      <c r="H784" s="367">
        <f>'[1]VI. PRESUPUESTO Y RRHH'!EC41</f>
        <v>0</v>
      </c>
      <c r="I784" s="367">
        <f>'[1]VI. PRESUPUESTO Y RRHH'!ED41</f>
        <v>0</v>
      </c>
      <c r="J784" s="367">
        <f>'[1]VI. PRESUPUESTO Y RRHH'!EE41</f>
        <v>0</v>
      </c>
      <c r="K784" s="367">
        <f>'[1]VI. PRESUPUESTO Y RRHH'!EF41</f>
        <v>0</v>
      </c>
      <c r="L784" s="367">
        <f>'[1]VI. PRESUPUESTO Y RRHH'!EG41</f>
        <v>0</v>
      </c>
      <c r="M784" s="367">
        <f>'[1]VI. PRESUPUESTO Y RRHH'!EH41</f>
        <v>0</v>
      </c>
    </row>
    <row r="785" spans="1:13" s="381" customFormat="1" ht="15.75" customHeight="1" x14ac:dyDescent="0.25">
      <c r="A785" s="367">
        <f>'[1]VI. PRESUPUESTO Y RRHH'!DM42</f>
        <v>0</v>
      </c>
      <c r="B785" s="367" t="str">
        <f>'[1]VI. PRESUPUESTO Y RRHH'!DN42</f>
        <v>01</v>
      </c>
      <c r="C785" s="367" t="str">
        <f>'[1]VI. PRESUPUESTO Y RRHH'!DO42</f>
        <v xml:space="preserve"> Al Sector Privado</v>
      </c>
      <c r="D785" s="367">
        <f>'[1]VI. PRESUPUESTO Y RRHH'!DY42</f>
        <v>0</v>
      </c>
      <c r="E785" s="367">
        <f>'[1]VI. PRESUPUESTO Y RRHH'!DZ42</f>
        <v>0</v>
      </c>
      <c r="F785" s="367">
        <f>'[1]VI. PRESUPUESTO Y RRHH'!EA42</f>
        <v>0</v>
      </c>
      <c r="G785" s="367">
        <f>'[1]VI. PRESUPUESTO Y RRHH'!EB42</f>
        <v>0</v>
      </c>
      <c r="H785" s="367">
        <f>'[1]VI. PRESUPUESTO Y RRHH'!EC42</f>
        <v>0</v>
      </c>
      <c r="I785" s="367">
        <f>'[1]VI. PRESUPUESTO Y RRHH'!ED42</f>
        <v>0</v>
      </c>
      <c r="J785" s="367">
        <f>'[1]VI. PRESUPUESTO Y RRHH'!EE42</f>
        <v>0</v>
      </c>
      <c r="K785" s="367">
        <f>'[1]VI. PRESUPUESTO Y RRHH'!EF42</f>
        <v>0</v>
      </c>
      <c r="L785" s="367">
        <f>'[1]VI. PRESUPUESTO Y RRHH'!EG42</f>
        <v>0</v>
      </c>
      <c r="M785" s="367">
        <f>'[1]VI. PRESUPUESTO Y RRHH'!EH42</f>
        <v>0</v>
      </c>
    </row>
    <row r="786" spans="1:13" s="381" customFormat="1" ht="15.75" customHeight="1" x14ac:dyDescent="0.25">
      <c r="A786" s="367">
        <f>'[1]VI. PRESUPUESTO Y RRHH'!DM43</f>
        <v>0</v>
      </c>
      <c r="B786" s="367" t="str">
        <f>'[1]VI. PRESUPUESTO Y RRHH'!DN43</f>
        <v>01</v>
      </c>
      <c r="C786" s="367">
        <f>'[1]VI. PRESUPUESTO Y RRHH'!DO43</f>
        <v>0</v>
      </c>
      <c r="D786" s="367">
        <f>'[1]VI. PRESUPUESTO Y RRHH'!DY43</f>
        <v>0</v>
      </c>
      <c r="E786" s="367">
        <f>'[1]VI. PRESUPUESTO Y RRHH'!DZ43</f>
        <v>0</v>
      </c>
      <c r="F786" s="367">
        <f>'[1]VI. PRESUPUESTO Y RRHH'!EA43</f>
        <v>0</v>
      </c>
      <c r="G786" s="367">
        <f>'[1]VI. PRESUPUESTO Y RRHH'!EB43</f>
        <v>0</v>
      </c>
      <c r="H786" s="367">
        <f>'[1]VI. PRESUPUESTO Y RRHH'!EC43</f>
        <v>0</v>
      </c>
      <c r="I786" s="367">
        <f>'[1]VI. PRESUPUESTO Y RRHH'!ED43</f>
        <v>0</v>
      </c>
      <c r="J786" s="367">
        <f>'[1]VI. PRESUPUESTO Y RRHH'!EE43</f>
        <v>0</v>
      </c>
      <c r="K786" s="367">
        <f>'[1]VI. PRESUPUESTO Y RRHH'!EF43</f>
        <v>0</v>
      </c>
      <c r="L786" s="367">
        <f>'[1]VI. PRESUPUESTO Y RRHH'!EG43</f>
        <v>0</v>
      </c>
      <c r="M786" s="367">
        <f>'[1]VI. PRESUPUESTO Y RRHH'!EH43</f>
        <v>0</v>
      </c>
    </row>
    <row r="787" spans="1:13" s="381" customFormat="1" ht="15.75" customHeight="1" x14ac:dyDescent="0.25">
      <c r="A787" s="367">
        <f>'[1]VI. PRESUPUESTO Y RRHH'!DM44</f>
        <v>0</v>
      </c>
      <c r="B787" s="367" t="str">
        <f>'[1]VI. PRESUPUESTO Y RRHH'!DN44</f>
        <v>01</v>
      </c>
      <c r="C787" s="367">
        <f>'[1]VI. PRESUPUESTO Y RRHH'!DO44</f>
        <v>0</v>
      </c>
      <c r="D787" s="367">
        <f>'[1]VI. PRESUPUESTO Y RRHH'!DY44</f>
        <v>0</v>
      </c>
      <c r="E787" s="367">
        <f>'[1]VI. PRESUPUESTO Y RRHH'!DZ44</f>
        <v>0</v>
      </c>
      <c r="F787" s="367">
        <f>'[1]VI. PRESUPUESTO Y RRHH'!EA44</f>
        <v>0</v>
      </c>
      <c r="G787" s="367">
        <f>'[1]VI. PRESUPUESTO Y RRHH'!EB44</f>
        <v>0</v>
      </c>
      <c r="H787" s="367">
        <f>'[1]VI. PRESUPUESTO Y RRHH'!EC44</f>
        <v>0</v>
      </c>
      <c r="I787" s="367">
        <f>'[1]VI. PRESUPUESTO Y RRHH'!ED44</f>
        <v>0</v>
      </c>
      <c r="J787" s="367">
        <f>'[1]VI. PRESUPUESTO Y RRHH'!EE44</f>
        <v>0</v>
      </c>
      <c r="K787" s="367">
        <f>'[1]VI. PRESUPUESTO Y RRHH'!EF44</f>
        <v>0</v>
      </c>
      <c r="L787" s="367">
        <f>'[1]VI. PRESUPUESTO Y RRHH'!EG44</f>
        <v>0</v>
      </c>
      <c r="M787" s="367">
        <f>'[1]VI. PRESUPUESTO Y RRHH'!EH44</f>
        <v>0</v>
      </c>
    </row>
    <row r="788" spans="1:13" s="381" customFormat="1" ht="15.75" customHeight="1" x14ac:dyDescent="0.25">
      <c r="A788" s="367">
        <f>'[1]VI. PRESUPUESTO Y RRHH'!DM45</f>
        <v>0</v>
      </c>
      <c r="B788" s="367" t="str">
        <f>'[1]VI. PRESUPUESTO Y RRHH'!DN45</f>
        <v>01</v>
      </c>
      <c r="C788" s="367">
        <f>'[1]VI. PRESUPUESTO Y RRHH'!DO45</f>
        <v>0</v>
      </c>
      <c r="D788" s="367">
        <f>'[1]VI. PRESUPUESTO Y RRHH'!DY45</f>
        <v>0</v>
      </c>
      <c r="E788" s="367">
        <f>'[1]VI. PRESUPUESTO Y RRHH'!DZ45</f>
        <v>0</v>
      </c>
      <c r="F788" s="367">
        <f>'[1]VI. PRESUPUESTO Y RRHH'!EA45</f>
        <v>0</v>
      </c>
      <c r="G788" s="367">
        <f>'[1]VI. PRESUPUESTO Y RRHH'!EB45</f>
        <v>0</v>
      </c>
      <c r="H788" s="367">
        <f>'[1]VI. PRESUPUESTO Y RRHH'!EC45</f>
        <v>0</v>
      </c>
      <c r="I788" s="367">
        <f>'[1]VI. PRESUPUESTO Y RRHH'!ED45</f>
        <v>0</v>
      </c>
      <c r="J788" s="367">
        <f>'[1]VI. PRESUPUESTO Y RRHH'!EE45</f>
        <v>0</v>
      </c>
      <c r="K788" s="367">
        <f>'[1]VI. PRESUPUESTO Y RRHH'!EF45</f>
        <v>0</v>
      </c>
      <c r="L788" s="367">
        <f>'[1]VI. PRESUPUESTO Y RRHH'!EG45</f>
        <v>0</v>
      </c>
      <c r="M788" s="367">
        <f>'[1]VI. PRESUPUESTO Y RRHH'!EH45</f>
        <v>0</v>
      </c>
    </row>
    <row r="789" spans="1:13" s="381" customFormat="1" ht="15.75" customHeight="1" x14ac:dyDescent="0.25">
      <c r="A789" s="367">
        <f>'[1]VI. PRESUPUESTO Y RRHH'!DM46</f>
        <v>0</v>
      </c>
      <c r="B789" s="367" t="str">
        <f>'[1]VI. PRESUPUESTO Y RRHH'!DN46</f>
        <v>01</v>
      </c>
      <c r="C789" s="367">
        <f>'[1]VI. PRESUPUESTO Y RRHH'!DO46</f>
        <v>0</v>
      </c>
      <c r="D789" s="367">
        <f>'[1]VI. PRESUPUESTO Y RRHH'!DY46</f>
        <v>0</v>
      </c>
      <c r="E789" s="367">
        <f>'[1]VI. PRESUPUESTO Y RRHH'!DZ46</f>
        <v>0</v>
      </c>
      <c r="F789" s="367">
        <f>'[1]VI. PRESUPUESTO Y RRHH'!EA46</f>
        <v>0</v>
      </c>
      <c r="G789" s="367">
        <f>'[1]VI. PRESUPUESTO Y RRHH'!EB46</f>
        <v>0</v>
      </c>
      <c r="H789" s="367">
        <f>'[1]VI. PRESUPUESTO Y RRHH'!EC46</f>
        <v>0</v>
      </c>
      <c r="I789" s="367">
        <f>'[1]VI. PRESUPUESTO Y RRHH'!ED46</f>
        <v>0</v>
      </c>
      <c r="J789" s="367">
        <f>'[1]VI. PRESUPUESTO Y RRHH'!EE46</f>
        <v>0</v>
      </c>
      <c r="K789" s="367">
        <f>'[1]VI. PRESUPUESTO Y RRHH'!EF46</f>
        <v>0</v>
      </c>
      <c r="L789" s="367">
        <f>'[1]VI. PRESUPUESTO Y RRHH'!EG46</f>
        <v>0</v>
      </c>
      <c r="M789" s="367">
        <f>'[1]VI. PRESUPUESTO Y RRHH'!EH46</f>
        <v>0</v>
      </c>
    </row>
    <row r="790" spans="1:13" s="381" customFormat="1" ht="15.75" customHeight="1" x14ac:dyDescent="0.25">
      <c r="A790" s="367">
        <f>'[1]VI. PRESUPUESTO Y RRHH'!DM47</f>
        <v>0</v>
      </c>
      <c r="B790" s="367" t="str">
        <f>'[1]VI. PRESUPUESTO Y RRHH'!DN47</f>
        <v>02</v>
      </c>
      <c r="C790" s="367" t="str">
        <f>'[1]VI. PRESUPUESTO Y RRHH'!DO47</f>
        <v>Al Gobierno Central</v>
      </c>
      <c r="D790" s="367">
        <f>'[1]VI. PRESUPUESTO Y RRHH'!DY47</f>
        <v>0</v>
      </c>
      <c r="E790" s="367">
        <f>'[1]VI. PRESUPUESTO Y RRHH'!DZ47</f>
        <v>0</v>
      </c>
      <c r="F790" s="367">
        <f>'[1]VI. PRESUPUESTO Y RRHH'!EA47</f>
        <v>0</v>
      </c>
      <c r="G790" s="367">
        <f>'[1]VI. PRESUPUESTO Y RRHH'!EB47</f>
        <v>0</v>
      </c>
      <c r="H790" s="367">
        <f>'[1]VI. PRESUPUESTO Y RRHH'!EC47</f>
        <v>0</v>
      </c>
      <c r="I790" s="367">
        <f>'[1]VI. PRESUPUESTO Y RRHH'!ED47</f>
        <v>0</v>
      </c>
      <c r="J790" s="367">
        <f>'[1]VI. PRESUPUESTO Y RRHH'!EE47</f>
        <v>0</v>
      </c>
      <c r="K790" s="367">
        <f>'[1]VI. PRESUPUESTO Y RRHH'!EF47</f>
        <v>0</v>
      </c>
      <c r="L790" s="367">
        <f>'[1]VI. PRESUPUESTO Y RRHH'!EG47</f>
        <v>0</v>
      </c>
      <c r="M790" s="367">
        <f>'[1]VI. PRESUPUESTO Y RRHH'!EH47</f>
        <v>0</v>
      </c>
    </row>
    <row r="791" spans="1:13" s="381" customFormat="1" ht="15.75" customHeight="1" x14ac:dyDescent="0.25">
      <c r="A791" s="367">
        <f>'[1]VI. PRESUPUESTO Y RRHH'!DM48</f>
        <v>0</v>
      </c>
      <c r="B791" s="367" t="str">
        <f>'[1]VI. PRESUPUESTO Y RRHH'!DN48</f>
        <v>03</v>
      </c>
      <c r="C791" s="367" t="str">
        <f>'[1]VI. PRESUPUESTO Y RRHH'!DO48</f>
        <v>A Otras Entidades Públicas</v>
      </c>
      <c r="D791" s="367">
        <f>'[1]VI. PRESUPUESTO Y RRHH'!DY48</f>
        <v>0</v>
      </c>
      <c r="E791" s="367">
        <f>'[1]VI. PRESUPUESTO Y RRHH'!DZ48</f>
        <v>0</v>
      </c>
      <c r="F791" s="367">
        <f>'[1]VI. PRESUPUESTO Y RRHH'!EA48</f>
        <v>0</v>
      </c>
      <c r="G791" s="367">
        <f>'[1]VI. PRESUPUESTO Y RRHH'!EB48</f>
        <v>0</v>
      </c>
      <c r="H791" s="367">
        <f>'[1]VI. PRESUPUESTO Y RRHH'!EC48</f>
        <v>0</v>
      </c>
      <c r="I791" s="367">
        <f>'[1]VI. PRESUPUESTO Y RRHH'!ED48</f>
        <v>0</v>
      </c>
      <c r="J791" s="367">
        <f>'[1]VI. PRESUPUESTO Y RRHH'!EE48</f>
        <v>0</v>
      </c>
      <c r="K791" s="367">
        <f>'[1]VI. PRESUPUESTO Y RRHH'!EF48</f>
        <v>0</v>
      </c>
      <c r="L791" s="367">
        <f>'[1]VI. PRESUPUESTO Y RRHH'!EG48</f>
        <v>0</v>
      </c>
      <c r="M791" s="367">
        <f>'[1]VI. PRESUPUESTO Y RRHH'!EH48</f>
        <v>0</v>
      </c>
    </row>
    <row r="792" spans="1:13" s="381" customFormat="1" ht="15.75" customHeight="1" x14ac:dyDescent="0.25">
      <c r="A792" s="367">
        <f>'[1]VI. PRESUPUESTO Y RRHH'!DM49</f>
        <v>0</v>
      </c>
      <c r="B792" s="367" t="str">
        <f>'[1]VI. PRESUPUESTO Y RRHH'!DN49</f>
        <v xml:space="preserve">04 </v>
      </c>
      <c r="C792" s="367" t="str">
        <f>'[1]VI. PRESUPUESTO Y RRHH'!DO49</f>
        <v>A Empresas Públicas no financieras</v>
      </c>
      <c r="D792" s="367">
        <f>'[1]VI. PRESUPUESTO Y RRHH'!DY49</f>
        <v>0</v>
      </c>
      <c r="E792" s="367">
        <f>'[1]VI. PRESUPUESTO Y RRHH'!DZ49</f>
        <v>0</v>
      </c>
      <c r="F792" s="367">
        <f>'[1]VI. PRESUPUESTO Y RRHH'!EA49</f>
        <v>0</v>
      </c>
      <c r="G792" s="367">
        <f>'[1]VI. PRESUPUESTO Y RRHH'!EB49</f>
        <v>0</v>
      </c>
      <c r="H792" s="367">
        <f>'[1]VI. PRESUPUESTO Y RRHH'!EC49</f>
        <v>0</v>
      </c>
      <c r="I792" s="367">
        <f>'[1]VI. PRESUPUESTO Y RRHH'!ED49</f>
        <v>0</v>
      </c>
      <c r="J792" s="367">
        <f>'[1]VI. PRESUPUESTO Y RRHH'!EE49</f>
        <v>0</v>
      </c>
      <c r="K792" s="367">
        <f>'[1]VI. PRESUPUESTO Y RRHH'!EF49</f>
        <v>0</v>
      </c>
      <c r="L792" s="367">
        <f>'[1]VI. PRESUPUESTO Y RRHH'!EG49</f>
        <v>0</v>
      </c>
      <c r="M792" s="367">
        <f>'[1]VI. PRESUPUESTO Y RRHH'!EH49</f>
        <v>0</v>
      </c>
    </row>
    <row r="793" spans="1:13" s="381" customFormat="1" ht="15.75" customHeight="1" x14ac:dyDescent="0.25">
      <c r="A793" s="367">
        <f>'[1]VI. PRESUPUESTO Y RRHH'!DM50</f>
        <v>0</v>
      </c>
      <c r="B793" s="367" t="str">
        <f>'[1]VI. PRESUPUESTO Y RRHH'!DN50</f>
        <v>05</v>
      </c>
      <c r="C793" s="367" t="str">
        <f>'[1]VI. PRESUPUESTO Y RRHH'!DO50</f>
        <v>A Empresas Públicas  financieras</v>
      </c>
      <c r="D793" s="367">
        <f>'[1]VI. PRESUPUESTO Y RRHH'!DY50</f>
        <v>0</v>
      </c>
      <c r="E793" s="367">
        <f>'[1]VI. PRESUPUESTO Y RRHH'!DZ50</f>
        <v>0</v>
      </c>
      <c r="F793" s="367">
        <f>'[1]VI. PRESUPUESTO Y RRHH'!EA50</f>
        <v>0</v>
      </c>
      <c r="G793" s="367">
        <f>'[1]VI. PRESUPUESTO Y RRHH'!EB50</f>
        <v>0</v>
      </c>
      <c r="H793" s="367">
        <f>'[1]VI. PRESUPUESTO Y RRHH'!EC50</f>
        <v>0</v>
      </c>
      <c r="I793" s="367">
        <f>'[1]VI. PRESUPUESTO Y RRHH'!ED50</f>
        <v>0</v>
      </c>
      <c r="J793" s="367">
        <f>'[1]VI. PRESUPUESTO Y RRHH'!EE50</f>
        <v>0</v>
      </c>
      <c r="K793" s="367">
        <f>'[1]VI. PRESUPUESTO Y RRHH'!EF50</f>
        <v>0</v>
      </c>
      <c r="L793" s="367">
        <f>'[1]VI. PRESUPUESTO Y RRHH'!EG50</f>
        <v>0</v>
      </c>
      <c r="M793" s="367">
        <f>'[1]VI. PRESUPUESTO Y RRHH'!EH50</f>
        <v>0</v>
      </c>
    </row>
    <row r="794" spans="1:13" s="381" customFormat="1" ht="15.75" customHeight="1" x14ac:dyDescent="0.25">
      <c r="A794" s="367">
        <f>'[1]VI. PRESUPUESTO Y RRHH'!DM51</f>
        <v>0</v>
      </c>
      <c r="B794" s="367" t="str">
        <f>'[1]VI. PRESUPUESTO Y RRHH'!DN51</f>
        <v>06</v>
      </c>
      <c r="C794" s="367" t="str">
        <f>'[1]VI. PRESUPUESTO Y RRHH'!DO51</f>
        <v>A gobiernos extranjeros</v>
      </c>
      <c r="D794" s="367">
        <f>'[1]VI. PRESUPUESTO Y RRHH'!DY51</f>
        <v>0</v>
      </c>
      <c r="E794" s="367">
        <f>'[1]VI. PRESUPUESTO Y RRHH'!DZ51</f>
        <v>0</v>
      </c>
      <c r="F794" s="367">
        <f>'[1]VI. PRESUPUESTO Y RRHH'!EA51</f>
        <v>0</v>
      </c>
      <c r="G794" s="367">
        <f>'[1]VI. PRESUPUESTO Y RRHH'!EB51</f>
        <v>0</v>
      </c>
      <c r="H794" s="367">
        <f>'[1]VI. PRESUPUESTO Y RRHH'!EC51</f>
        <v>0</v>
      </c>
      <c r="I794" s="367">
        <f>'[1]VI. PRESUPUESTO Y RRHH'!ED51</f>
        <v>0</v>
      </c>
      <c r="J794" s="367">
        <f>'[1]VI. PRESUPUESTO Y RRHH'!EE51</f>
        <v>0</v>
      </c>
      <c r="K794" s="367">
        <f>'[1]VI. PRESUPUESTO Y RRHH'!EF51</f>
        <v>0</v>
      </c>
      <c r="L794" s="367">
        <f>'[1]VI. PRESUPUESTO Y RRHH'!EG51</f>
        <v>0</v>
      </c>
      <c r="M794" s="367">
        <f>'[1]VI. PRESUPUESTO Y RRHH'!EH51</f>
        <v>0</v>
      </c>
    </row>
    <row r="795" spans="1:13" s="381" customFormat="1" ht="15.75" customHeight="1" x14ac:dyDescent="0.25">
      <c r="A795" s="367">
        <f>'[1]VI. PRESUPUESTO Y RRHH'!DM52</f>
        <v>0</v>
      </c>
      <c r="B795" s="367" t="str">
        <f>'[1]VI. PRESUPUESTO Y RRHH'!DN52</f>
        <v>07</v>
      </c>
      <c r="C795" s="367" t="str">
        <f>'[1]VI. PRESUPUESTO Y RRHH'!DO52</f>
        <v>A Org. Internacionales</v>
      </c>
      <c r="D795" s="367">
        <f>'[1]VI. PRESUPUESTO Y RRHH'!DY52</f>
        <v>0</v>
      </c>
      <c r="E795" s="367">
        <f>'[1]VI. PRESUPUESTO Y RRHH'!DZ52</f>
        <v>0</v>
      </c>
      <c r="F795" s="367">
        <f>'[1]VI. PRESUPUESTO Y RRHH'!EA52</f>
        <v>0</v>
      </c>
      <c r="G795" s="367">
        <f>'[1]VI. PRESUPUESTO Y RRHH'!EB52</f>
        <v>0</v>
      </c>
      <c r="H795" s="367">
        <f>'[1]VI. PRESUPUESTO Y RRHH'!EC52</f>
        <v>0</v>
      </c>
      <c r="I795" s="367">
        <f>'[1]VI. PRESUPUESTO Y RRHH'!ED52</f>
        <v>0</v>
      </c>
      <c r="J795" s="367">
        <f>'[1]VI. PRESUPUESTO Y RRHH'!EE52</f>
        <v>0</v>
      </c>
      <c r="K795" s="367">
        <f>'[1]VI. PRESUPUESTO Y RRHH'!EF52</f>
        <v>0</v>
      </c>
      <c r="L795" s="367">
        <f>'[1]VI. PRESUPUESTO Y RRHH'!EG52</f>
        <v>0</v>
      </c>
      <c r="M795" s="367">
        <f>'[1]VI. PRESUPUESTO Y RRHH'!EH52</f>
        <v>0</v>
      </c>
    </row>
    <row r="796" spans="1:13" s="381" customFormat="1" ht="15.75" customHeight="1" x14ac:dyDescent="0.25">
      <c r="A796" s="367">
        <f>'[1]VI. PRESUPUESTO Y RRHH'!DM53</f>
        <v>34</v>
      </c>
      <c r="B796" s="367">
        <f>'[1]VI. PRESUPUESTO Y RRHH'!DN53</f>
        <v>0</v>
      </c>
      <c r="C796" s="367" t="str">
        <f>'[1]VI. PRESUPUESTO Y RRHH'!DO53</f>
        <v>SERVICIO DE LA DEUDA</v>
      </c>
      <c r="D796" s="367">
        <f>'[1]VI. PRESUPUESTO Y RRHH'!DY53</f>
        <v>0</v>
      </c>
      <c r="E796" s="367">
        <f>'[1]VI. PRESUPUESTO Y RRHH'!DZ53</f>
        <v>0</v>
      </c>
      <c r="F796" s="367">
        <f>'[1]VI. PRESUPUESTO Y RRHH'!EA53</f>
        <v>0</v>
      </c>
      <c r="G796" s="367">
        <f>'[1]VI. PRESUPUESTO Y RRHH'!EB53</f>
        <v>0</v>
      </c>
      <c r="H796" s="367">
        <f>'[1]VI. PRESUPUESTO Y RRHH'!EC53</f>
        <v>0</v>
      </c>
      <c r="I796" s="367">
        <f>'[1]VI. PRESUPUESTO Y RRHH'!ED53</f>
        <v>0</v>
      </c>
      <c r="J796" s="367">
        <f>'[1]VI. PRESUPUESTO Y RRHH'!EE53</f>
        <v>0</v>
      </c>
      <c r="K796" s="367">
        <f>'[1]VI. PRESUPUESTO Y RRHH'!EF53</f>
        <v>0</v>
      </c>
      <c r="L796" s="367">
        <f>'[1]VI. PRESUPUESTO Y RRHH'!EG53</f>
        <v>0</v>
      </c>
      <c r="M796" s="367">
        <f>'[1]VI. PRESUPUESTO Y RRHH'!EH53</f>
        <v>0</v>
      </c>
    </row>
    <row r="797" spans="1:13" s="381" customFormat="1" ht="15.75" customHeight="1" x14ac:dyDescent="0.25">
      <c r="A797" s="367">
        <f>'[1]VI. PRESUPUESTO Y RRHH'!DM54</f>
        <v>35</v>
      </c>
      <c r="B797" s="367">
        <f>'[1]VI. PRESUPUESTO Y RRHH'!DN54</f>
        <v>0</v>
      </c>
      <c r="C797" s="367" t="str">
        <f>'[1]VI. PRESUPUESTO Y RRHH'!DO54</f>
        <v>SALDO FINAL DE CAJA</v>
      </c>
      <c r="D797" s="367">
        <f>'[1]VI. PRESUPUESTO Y RRHH'!DY54</f>
        <v>0</v>
      </c>
      <c r="E797" s="367">
        <f>'[1]VI. PRESUPUESTO Y RRHH'!DZ54</f>
        <v>0</v>
      </c>
      <c r="F797" s="367">
        <f>'[1]VI. PRESUPUESTO Y RRHH'!EA54</f>
        <v>0</v>
      </c>
      <c r="G797" s="367">
        <f>'[1]VI. PRESUPUESTO Y RRHH'!EB54</f>
        <v>0</v>
      </c>
      <c r="H797" s="367">
        <f>'[1]VI. PRESUPUESTO Y RRHH'!EC54</f>
        <v>0</v>
      </c>
      <c r="I797" s="367">
        <f>'[1]VI. PRESUPUESTO Y RRHH'!ED54</f>
        <v>0</v>
      </c>
      <c r="J797" s="367">
        <f>'[1]VI. PRESUPUESTO Y RRHH'!EE54</f>
        <v>0</v>
      </c>
      <c r="K797" s="367">
        <f>'[1]VI. PRESUPUESTO Y RRHH'!EF54</f>
        <v>0</v>
      </c>
      <c r="L797" s="367">
        <f>'[1]VI. PRESUPUESTO Y RRHH'!EG54</f>
        <v>0</v>
      </c>
      <c r="M797" s="367">
        <f>'[1]VI. PRESUPUESTO Y RRHH'!EH54</f>
        <v>0</v>
      </c>
    </row>
    <row r="798" spans="1:13" s="381" customFormat="1" ht="15.75" customHeight="1" x14ac:dyDescent="0.25">
      <c r="A798" s="367" t="str">
        <f>'[1]VI. PRESUPUESTO Y RRHH'!DM55</f>
        <v>TOTAL</v>
      </c>
      <c r="B798" s="367">
        <f>'[1]VI. PRESUPUESTO Y RRHH'!DN55</f>
        <v>0</v>
      </c>
      <c r="C798" s="367">
        <f>'[1]VI. PRESUPUESTO Y RRHH'!DO55</f>
        <v>0</v>
      </c>
      <c r="D798" s="367">
        <f>'[1]VI. PRESUPUESTO Y RRHH'!DY55</f>
        <v>0</v>
      </c>
      <c r="E798" s="367">
        <f>'[1]VI. PRESUPUESTO Y RRHH'!DZ55</f>
        <v>0</v>
      </c>
      <c r="F798" s="367">
        <f>'[1]VI. PRESUPUESTO Y RRHH'!EA55</f>
        <v>0</v>
      </c>
      <c r="G798" s="367">
        <f>'[1]VI. PRESUPUESTO Y RRHH'!EB55</f>
        <v>0</v>
      </c>
      <c r="H798" s="367">
        <f>'[1]VI. PRESUPUESTO Y RRHH'!EC55</f>
        <v>0</v>
      </c>
      <c r="I798" s="367">
        <f>'[1]VI. PRESUPUESTO Y RRHH'!ED55</f>
        <v>0</v>
      </c>
      <c r="J798" s="367">
        <f>'[1]VI. PRESUPUESTO Y RRHH'!EE55</f>
        <v>0</v>
      </c>
      <c r="K798" s="367">
        <f>'[1]VI. PRESUPUESTO Y RRHH'!EF55</f>
        <v>0</v>
      </c>
      <c r="L798" s="367">
        <f>'[1]VI. PRESUPUESTO Y RRHH'!EG55</f>
        <v>0</v>
      </c>
      <c r="M798" s="367">
        <f>'[1]VI. PRESUPUESTO Y RRHH'!EH55</f>
        <v>0</v>
      </c>
    </row>
    <row r="799" spans="1:13" s="381" customFormat="1" ht="15.75" customHeight="1" x14ac:dyDescent="0.25">
      <c r="A799" s="367" t="str">
        <f>'[1]VI. PRESUPUESTO Y RRHH'!EJ15</f>
        <v>Partida</v>
      </c>
      <c r="B799" s="367">
        <f>'[1]VI. PRESUPUESTO Y RRHH'!EK15</f>
        <v>0</v>
      </c>
      <c r="C799" s="367" t="str">
        <f>'[1]VI. PRESUPUESTO Y RRHH'!EL15</f>
        <v>Capitulo</v>
      </c>
      <c r="D799" s="367">
        <f>'[1]VI. PRESUPUESTO Y RRHH'!EM15</f>
        <v>0</v>
      </c>
      <c r="E799" s="367" t="str">
        <f>'[1]VI. PRESUPUESTO Y RRHH'!EN15</f>
        <v>Programa</v>
      </c>
      <c r="F799" s="367">
        <f>'[1]VI. PRESUPUESTO Y RRHH'!EO15</f>
        <v>0</v>
      </c>
      <c r="G799" s="367"/>
      <c r="H799" s="367"/>
      <c r="I799" s="367"/>
      <c r="J799" s="367"/>
      <c r="K799" s="367"/>
      <c r="L799" s="367"/>
      <c r="M799" s="367"/>
    </row>
    <row r="800" spans="1:13" s="381" customFormat="1" ht="15.75" customHeight="1" x14ac:dyDescent="0.25">
      <c r="A800" s="367" t="str">
        <f>'[1]VI. PRESUPUESTO Y RRHH'!EJ16</f>
        <v xml:space="preserve">SUBTITULO </v>
      </c>
      <c r="B800" s="367" t="str">
        <f>'[1]VI. PRESUPUESTO Y RRHH'!EK16</f>
        <v>ITEM</v>
      </c>
      <c r="C800" s="367" t="str">
        <f>'[1]VI. PRESUPUESTO Y RRHH'!EL16</f>
        <v>DENOMINACIONES</v>
      </c>
      <c r="D800" s="367" t="str">
        <f>'[1]VI. PRESUPUESTO Y RRHH'!EV16</f>
        <v>ASIGNACIÓN</v>
      </c>
      <c r="E800" s="367" t="str">
        <f>'[1]VI. PRESUPUESTO Y RRHH'!EW16</f>
        <v>GASTO SOCIAL (M$)</v>
      </c>
      <c r="F800" s="367">
        <f>'[1]VI. PRESUPUESTO Y RRHH'!EX16</f>
        <v>0</v>
      </c>
      <c r="G800" s="367">
        <f>'[1]VI. PRESUPUESTO Y RRHH'!EY16</f>
        <v>0</v>
      </c>
      <c r="H800" s="367">
        <f>'[1]VI. PRESUPUESTO Y RRHH'!EZ16</f>
        <v>0</v>
      </c>
      <c r="I800" s="367" t="str">
        <f>'[1]VI. PRESUPUESTO Y RRHH'!FA16</f>
        <v>GASTOS ADMINISTRATIVOS (M$)</v>
      </c>
      <c r="J800" s="367">
        <f>'[1]VI. PRESUPUESTO Y RRHH'!FB16</f>
        <v>0</v>
      </c>
      <c r="K800" s="367">
        <f>'[1]VI. PRESUPUESTO Y RRHH'!FC16</f>
        <v>0</v>
      </c>
      <c r="L800" s="367">
        <f>'[1]VI. PRESUPUESTO Y RRHH'!FD16</f>
        <v>0</v>
      </c>
      <c r="M800" s="367" t="str">
        <f>'[1]VI. PRESUPUESTO Y RRHH'!FE16</f>
        <v>TOTAL</v>
      </c>
    </row>
    <row r="801" spans="1:13" s="381" customFormat="1" ht="15.75" customHeight="1" x14ac:dyDescent="0.25">
      <c r="A801" s="367">
        <f>'[1]VI. PRESUPUESTO Y RRHH'!EJ17</f>
        <v>0</v>
      </c>
      <c r="B801" s="367">
        <f>'[1]VI. PRESUPUESTO Y RRHH'!EK17</f>
        <v>0</v>
      </c>
      <c r="C801" s="367">
        <f>'[1]VI. PRESUPUESTO Y RRHH'!EL17</f>
        <v>0</v>
      </c>
      <c r="D801" s="367">
        <f>'[1]VI. PRESUPUESTO Y RRHH'!EV17</f>
        <v>0</v>
      </c>
      <c r="E801" s="367" t="str">
        <f>'[1]VI. PRESUPUESTO Y RRHH'!EW17</f>
        <v>MONETARIO</v>
      </c>
      <c r="F801" s="367" t="str">
        <f>'[1]VI. PRESUPUESTO Y RRHH'!EX17</f>
        <v>BIENES</v>
      </c>
      <c r="G801" s="367" t="str">
        <f>'[1]VI. PRESUPUESTO Y RRHH'!EY17</f>
        <v>PERSONAL / RRHH</v>
      </c>
      <c r="H801" s="367" t="str">
        <f>'[1]VI. PRESUPUESTO Y RRHH'!EZ17</f>
        <v>OTROS SERVICIOS</v>
      </c>
      <c r="I801" s="367" t="str">
        <f>'[1]VI. PRESUPUESTO Y RRHH'!FA17</f>
        <v>PERSONAL / RRHH</v>
      </c>
      <c r="J801" s="367" t="str">
        <f>'[1]VI. PRESUPUESTO Y RRHH'!FB17</f>
        <v>BIENES/ EQUIPAMIENTO</v>
      </c>
      <c r="K801" s="367" t="str">
        <f>'[1]VI. PRESUPUESTO Y RRHH'!FC17</f>
        <v>SERVICIOS</v>
      </c>
      <c r="L801" s="367" t="str">
        <f>'[1]VI. PRESUPUESTO Y RRHH'!FD17</f>
        <v>OTROS</v>
      </c>
      <c r="M801" s="367">
        <f>'[1]VI. PRESUPUESTO Y RRHH'!FE17</f>
        <v>0</v>
      </c>
    </row>
    <row r="802" spans="1:13" s="381" customFormat="1" ht="15.75" customHeight="1" x14ac:dyDescent="0.25">
      <c r="A802" s="367">
        <f>'[1]VI. PRESUPUESTO Y RRHH'!EJ18</f>
        <v>21</v>
      </c>
      <c r="B802" s="367">
        <f>'[1]VI. PRESUPUESTO Y RRHH'!EK18</f>
        <v>0</v>
      </c>
      <c r="C802" s="367" t="str">
        <f>'[1]VI. PRESUPUESTO Y RRHH'!EL18</f>
        <v>GASTOS EN PERSONAL</v>
      </c>
      <c r="D802" s="367">
        <f>'[1]VI. PRESUPUESTO Y RRHH'!EV18</f>
        <v>0</v>
      </c>
      <c r="E802" s="367">
        <f>'[1]VI. PRESUPUESTO Y RRHH'!EW18</f>
        <v>0</v>
      </c>
      <c r="F802" s="367">
        <f>'[1]VI. PRESUPUESTO Y RRHH'!EX18</f>
        <v>0</v>
      </c>
      <c r="G802" s="367">
        <f>'[1]VI. PRESUPUESTO Y RRHH'!EY18</f>
        <v>0</v>
      </c>
      <c r="H802" s="367">
        <f>'[1]VI. PRESUPUESTO Y RRHH'!EZ18</f>
        <v>0</v>
      </c>
      <c r="I802" s="367">
        <f>'[1]VI. PRESUPUESTO Y RRHH'!FA18</f>
        <v>0</v>
      </c>
      <c r="J802" s="367">
        <f>'[1]VI. PRESUPUESTO Y RRHH'!FB18</f>
        <v>0</v>
      </c>
      <c r="K802" s="367">
        <f>'[1]VI. PRESUPUESTO Y RRHH'!FC18</f>
        <v>0</v>
      </c>
      <c r="L802" s="367">
        <f>'[1]VI. PRESUPUESTO Y RRHH'!FD18</f>
        <v>0</v>
      </c>
      <c r="M802" s="367">
        <f>'[1]VI. PRESUPUESTO Y RRHH'!FE18</f>
        <v>0</v>
      </c>
    </row>
    <row r="803" spans="1:13" s="381" customFormat="1" ht="15.75" customHeight="1" x14ac:dyDescent="0.25">
      <c r="A803" s="367">
        <f>'[1]VI. PRESUPUESTO Y RRHH'!EJ19</f>
        <v>22</v>
      </c>
      <c r="B803" s="367">
        <f>'[1]VI. PRESUPUESTO Y RRHH'!EK19</f>
        <v>0</v>
      </c>
      <c r="C803" s="367" t="str">
        <f>'[1]VI. PRESUPUESTO Y RRHH'!EL19</f>
        <v>BIENES Y SERVICIOS DE CONSUMO</v>
      </c>
      <c r="D803" s="367">
        <f>'[1]VI. PRESUPUESTO Y RRHH'!EV19</f>
        <v>0</v>
      </c>
      <c r="E803" s="367">
        <f>'[1]VI. PRESUPUESTO Y RRHH'!EW19</f>
        <v>0</v>
      </c>
      <c r="F803" s="367">
        <f>'[1]VI. PRESUPUESTO Y RRHH'!EX19</f>
        <v>0</v>
      </c>
      <c r="G803" s="367">
        <f>'[1]VI. PRESUPUESTO Y RRHH'!EY19</f>
        <v>0</v>
      </c>
      <c r="H803" s="367">
        <f>'[1]VI. PRESUPUESTO Y RRHH'!EZ19</f>
        <v>0</v>
      </c>
      <c r="I803" s="367">
        <f>'[1]VI. PRESUPUESTO Y RRHH'!FA19</f>
        <v>0</v>
      </c>
      <c r="J803" s="367">
        <f>'[1]VI. PRESUPUESTO Y RRHH'!FB19</f>
        <v>0</v>
      </c>
      <c r="K803" s="367">
        <f>'[1]VI. PRESUPUESTO Y RRHH'!FC19</f>
        <v>0</v>
      </c>
      <c r="L803" s="367">
        <f>'[1]VI. PRESUPUESTO Y RRHH'!FD19</f>
        <v>0</v>
      </c>
      <c r="M803" s="367">
        <f>'[1]VI. PRESUPUESTO Y RRHH'!FE19</f>
        <v>0</v>
      </c>
    </row>
    <row r="804" spans="1:13" s="381" customFormat="1" ht="15.75" customHeight="1" x14ac:dyDescent="0.25">
      <c r="A804" s="367">
        <f>'[1]VI. PRESUPUESTO Y RRHH'!EJ20</f>
        <v>23</v>
      </c>
      <c r="B804" s="367">
        <f>'[1]VI. PRESUPUESTO Y RRHH'!EK20</f>
        <v>0</v>
      </c>
      <c r="C804" s="367" t="str">
        <f>'[1]VI. PRESUPUESTO Y RRHH'!EL20</f>
        <v>PRESTACIONES DE SEGURIDAD SOCIAL</v>
      </c>
      <c r="D804" s="367">
        <f>'[1]VI. PRESUPUESTO Y RRHH'!EV20</f>
        <v>0</v>
      </c>
      <c r="E804" s="367">
        <f>'[1]VI. PRESUPUESTO Y RRHH'!EW20</f>
        <v>0</v>
      </c>
      <c r="F804" s="367">
        <f>'[1]VI. PRESUPUESTO Y RRHH'!EX20</f>
        <v>0</v>
      </c>
      <c r="G804" s="367">
        <f>'[1]VI. PRESUPUESTO Y RRHH'!EY20</f>
        <v>0</v>
      </c>
      <c r="H804" s="367">
        <f>'[1]VI. PRESUPUESTO Y RRHH'!EZ20</f>
        <v>0</v>
      </c>
      <c r="I804" s="367">
        <f>'[1]VI. PRESUPUESTO Y RRHH'!FA20</f>
        <v>0</v>
      </c>
      <c r="J804" s="367">
        <f>'[1]VI. PRESUPUESTO Y RRHH'!FB20</f>
        <v>0</v>
      </c>
      <c r="K804" s="367">
        <f>'[1]VI. PRESUPUESTO Y RRHH'!FC20</f>
        <v>0</v>
      </c>
      <c r="L804" s="367">
        <f>'[1]VI. PRESUPUESTO Y RRHH'!FD20</f>
        <v>0</v>
      </c>
      <c r="M804" s="367">
        <f>'[1]VI. PRESUPUESTO Y RRHH'!FE20</f>
        <v>0</v>
      </c>
    </row>
    <row r="805" spans="1:13" s="381" customFormat="1" ht="15.75" customHeight="1" x14ac:dyDescent="0.25">
      <c r="A805" s="367">
        <f>'[1]VI. PRESUPUESTO Y RRHH'!EJ21</f>
        <v>24</v>
      </c>
      <c r="B805" s="367">
        <f>'[1]VI. PRESUPUESTO Y RRHH'!EK21</f>
        <v>0</v>
      </c>
      <c r="C805" s="367" t="str">
        <f>'[1]VI. PRESUPUESTO Y RRHH'!EL21</f>
        <v>TRANSFERENCIAS CORRIENTES</v>
      </c>
      <c r="D805" s="367">
        <f>'[1]VI. PRESUPUESTO Y RRHH'!EV21</f>
        <v>0</v>
      </c>
      <c r="E805" s="367">
        <f>'[1]VI. PRESUPUESTO Y RRHH'!EW21</f>
        <v>0</v>
      </c>
      <c r="F805" s="367">
        <f>'[1]VI. PRESUPUESTO Y RRHH'!EX21</f>
        <v>0</v>
      </c>
      <c r="G805" s="367">
        <f>'[1]VI. PRESUPUESTO Y RRHH'!EY21</f>
        <v>0</v>
      </c>
      <c r="H805" s="367">
        <f>'[1]VI. PRESUPUESTO Y RRHH'!EZ21</f>
        <v>0</v>
      </c>
      <c r="I805" s="367">
        <f>'[1]VI. PRESUPUESTO Y RRHH'!FA21</f>
        <v>0</v>
      </c>
      <c r="J805" s="367">
        <f>'[1]VI. PRESUPUESTO Y RRHH'!FB21</f>
        <v>0</v>
      </c>
      <c r="K805" s="367">
        <f>'[1]VI. PRESUPUESTO Y RRHH'!FC21</f>
        <v>0</v>
      </c>
      <c r="L805" s="367">
        <f>'[1]VI. PRESUPUESTO Y RRHH'!FD21</f>
        <v>0</v>
      </c>
      <c r="M805" s="367">
        <f>'[1]VI. PRESUPUESTO Y RRHH'!FE21</f>
        <v>0</v>
      </c>
    </row>
    <row r="806" spans="1:13" s="381" customFormat="1" ht="15.75" customHeight="1" x14ac:dyDescent="0.25">
      <c r="A806" s="367">
        <f>'[1]VI. PRESUPUESTO Y RRHH'!EJ22</f>
        <v>0</v>
      </c>
      <c r="B806" s="367" t="str">
        <f>'[1]VI. PRESUPUESTO Y RRHH'!EK22</f>
        <v>01</v>
      </c>
      <c r="C806" s="367" t="str">
        <f>'[1]VI. PRESUPUESTO Y RRHH'!EL22</f>
        <v xml:space="preserve"> Al Sector Privado</v>
      </c>
      <c r="D806" s="367">
        <f>'[1]VI. PRESUPUESTO Y RRHH'!EV22</f>
        <v>0</v>
      </c>
      <c r="E806" s="367">
        <f>'[1]VI. PRESUPUESTO Y RRHH'!EW22</f>
        <v>0</v>
      </c>
      <c r="F806" s="367">
        <f>'[1]VI. PRESUPUESTO Y RRHH'!EX22</f>
        <v>0</v>
      </c>
      <c r="G806" s="367">
        <f>'[1]VI. PRESUPUESTO Y RRHH'!EY22</f>
        <v>0</v>
      </c>
      <c r="H806" s="367">
        <f>'[1]VI. PRESUPUESTO Y RRHH'!EZ22</f>
        <v>0</v>
      </c>
      <c r="I806" s="367">
        <f>'[1]VI. PRESUPUESTO Y RRHH'!FA22</f>
        <v>0</v>
      </c>
      <c r="J806" s="367">
        <f>'[1]VI. PRESUPUESTO Y RRHH'!FB22</f>
        <v>0</v>
      </c>
      <c r="K806" s="367">
        <f>'[1]VI. PRESUPUESTO Y RRHH'!FC22</f>
        <v>0</v>
      </c>
      <c r="L806" s="367">
        <f>'[1]VI. PRESUPUESTO Y RRHH'!FD22</f>
        <v>0</v>
      </c>
      <c r="M806" s="367">
        <f>'[1]VI. PRESUPUESTO Y RRHH'!FE22</f>
        <v>0</v>
      </c>
    </row>
    <row r="807" spans="1:13" s="381" customFormat="1" ht="15.75" customHeight="1" x14ac:dyDescent="0.25">
      <c r="A807" s="367">
        <f>'[1]VI. PRESUPUESTO Y RRHH'!EJ23</f>
        <v>0</v>
      </c>
      <c r="B807" s="367" t="str">
        <f>'[1]VI. PRESUPUESTO Y RRHH'!EK23</f>
        <v>01</v>
      </c>
      <c r="C807" s="367">
        <f>'[1]VI. PRESUPUESTO Y RRHH'!EL23</f>
        <v>0</v>
      </c>
      <c r="D807" s="367">
        <f>'[1]VI. PRESUPUESTO Y RRHH'!EV23</f>
        <v>0</v>
      </c>
      <c r="E807" s="367">
        <f>'[1]VI. PRESUPUESTO Y RRHH'!EW23</f>
        <v>0</v>
      </c>
      <c r="F807" s="367">
        <f>'[1]VI. PRESUPUESTO Y RRHH'!EX23</f>
        <v>0</v>
      </c>
      <c r="G807" s="367">
        <f>'[1]VI. PRESUPUESTO Y RRHH'!EY23</f>
        <v>0</v>
      </c>
      <c r="H807" s="367">
        <f>'[1]VI. PRESUPUESTO Y RRHH'!EZ23</f>
        <v>0</v>
      </c>
      <c r="I807" s="367">
        <f>'[1]VI. PRESUPUESTO Y RRHH'!FA23</f>
        <v>0</v>
      </c>
      <c r="J807" s="367">
        <f>'[1]VI. PRESUPUESTO Y RRHH'!FB23</f>
        <v>0</v>
      </c>
      <c r="K807" s="367">
        <f>'[1]VI. PRESUPUESTO Y RRHH'!FC23</f>
        <v>0</v>
      </c>
      <c r="L807" s="367">
        <f>'[1]VI. PRESUPUESTO Y RRHH'!FD23</f>
        <v>0</v>
      </c>
      <c r="M807" s="367">
        <f>'[1]VI. PRESUPUESTO Y RRHH'!FE23</f>
        <v>0</v>
      </c>
    </row>
    <row r="808" spans="1:13" s="381" customFormat="1" ht="15.75" customHeight="1" x14ac:dyDescent="0.25">
      <c r="A808" s="367">
        <f>'[1]VI. PRESUPUESTO Y RRHH'!EJ24</f>
        <v>0</v>
      </c>
      <c r="B808" s="367" t="str">
        <f>'[1]VI. PRESUPUESTO Y RRHH'!EK24</f>
        <v>01</v>
      </c>
      <c r="C808" s="367">
        <f>'[1]VI. PRESUPUESTO Y RRHH'!EL24</f>
        <v>0</v>
      </c>
      <c r="D808" s="367">
        <f>'[1]VI. PRESUPUESTO Y RRHH'!EV24</f>
        <v>0</v>
      </c>
      <c r="E808" s="367">
        <f>'[1]VI. PRESUPUESTO Y RRHH'!EW24</f>
        <v>0</v>
      </c>
      <c r="F808" s="367">
        <f>'[1]VI. PRESUPUESTO Y RRHH'!EX24</f>
        <v>0</v>
      </c>
      <c r="G808" s="367">
        <f>'[1]VI. PRESUPUESTO Y RRHH'!EY24</f>
        <v>0</v>
      </c>
      <c r="H808" s="367">
        <f>'[1]VI. PRESUPUESTO Y RRHH'!EZ24</f>
        <v>0</v>
      </c>
      <c r="I808" s="367">
        <f>'[1]VI. PRESUPUESTO Y RRHH'!FA24</f>
        <v>0</v>
      </c>
      <c r="J808" s="367">
        <f>'[1]VI. PRESUPUESTO Y RRHH'!FB24</f>
        <v>0</v>
      </c>
      <c r="K808" s="367">
        <f>'[1]VI. PRESUPUESTO Y RRHH'!FC24</f>
        <v>0</v>
      </c>
      <c r="L808" s="367">
        <f>'[1]VI. PRESUPUESTO Y RRHH'!FD24</f>
        <v>0</v>
      </c>
      <c r="M808" s="367">
        <f>'[1]VI. PRESUPUESTO Y RRHH'!FE24</f>
        <v>0</v>
      </c>
    </row>
    <row r="809" spans="1:13" s="381" customFormat="1" ht="15.75" customHeight="1" x14ac:dyDescent="0.25">
      <c r="A809" s="367">
        <f>'[1]VI. PRESUPUESTO Y RRHH'!EJ25</f>
        <v>0</v>
      </c>
      <c r="B809" s="367" t="str">
        <f>'[1]VI. PRESUPUESTO Y RRHH'!EK25</f>
        <v>01</v>
      </c>
      <c r="C809" s="367">
        <f>'[1]VI. PRESUPUESTO Y RRHH'!EL25</f>
        <v>0</v>
      </c>
      <c r="D809" s="367">
        <f>'[1]VI. PRESUPUESTO Y RRHH'!EV25</f>
        <v>0</v>
      </c>
      <c r="E809" s="367">
        <f>'[1]VI. PRESUPUESTO Y RRHH'!EW25</f>
        <v>0</v>
      </c>
      <c r="F809" s="367">
        <f>'[1]VI. PRESUPUESTO Y RRHH'!EX25</f>
        <v>0</v>
      </c>
      <c r="G809" s="367">
        <f>'[1]VI. PRESUPUESTO Y RRHH'!EY25</f>
        <v>0</v>
      </c>
      <c r="H809" s="367">
        <f>'[1]VI. PRESUPUESTO Y RRHH'!EZ25</f>
        <v>0</v>
      </c>
      <c r="I809" s="367">
        <f>'[1]VI. PRESUPUESTO Y RRHH'!FA25</f>
        <v>0</v>
      </c>
      <c r="J809" s="367">
        <f>'[1]VI. PRESUPUESTO Y RRHH'!FB25</f>
        <v>0</v>
      </c>
      <c r="K809" s="367">
        <f>'[1]VI. PRESUPUESTO Y RRHH'!FC25</f>
        <v>0</v>
      </c>
      <c r="L809" s="367">
        <f>'[1]VI. PRESUPUESTO Y RRHH'!FD25</f>
        <v>0</v>
      </c>
      <c r="M809" s="367">
        <f>'[1]VI. PRESUPUESTO Y RRHH'!FE25</f>
        <v>0</v>
      </c>
    </row>
    <row r="810" spans="1:13" s="381" customFormat="1" ht="15.75" customHeight="1" x14ac:dyDescent="0.25">
      <c r="A810" s="367">
        <f>'[1]VI. PRESUPUESTO Y RRHH'!EJ26</f>
        <v>0</v>
      </c>
      <c r="B810" s="367" t="str">
        <f>'[1]VI. PRESUPUESTO Y RRHH'!EK26</f>
        <v>01</v>
      </c>
      <c r="C810" s="367">
        <f>'[1]VI. PRESUPUESTO Y RRHH'!EL26</f>
        <v>0</v>
      </c>
      <c r="D810" s="367">
        <f>'[1]VI. PRESUPUESTO Y RRHH'!EV26</f>
        <v>0</v>
      </c>
      <c r="E810" s="367">
        <f>'[1]VI. PRESUPUESTO Y RRHH'!EW26</f>
        <v>0</v>
      </c>
      <c r="F810" s="367">
        <f>'[1]VI. PRESUPUESTO Y RRHH'!EX26</f>
        <v>0</v>
      </c>
      <c r="G810" s="367">
        <f>'[1]VI. PRESUPUESTO Y RRHH'!EY26</f>
        <v>0</v>
      </c>
      <c r="H810" s="367">
        <f>'[1]VI. PRESUPUESTO Y RRHH'!EZ26</f>
        <v>0</v>
      </c>
      <c r="I810" s="367">
        <f>'[1]VI. PRESUPUESTO Y RRHH'!FA26</f>
        <v>0</v>
      </c>
      <c r="J810" s="367">
        <f>'[1]VI. PRESUPUESTO Y RRHH'!FB26</f>
        <v>0</v>
      </c>
      <c r="K810" s="367">
        <f>'[1]VI. PRESUPUESTO Y RRHH'!FC26</f>
        <v>0</v>
      </c>
      <c r="L810" s="367">
        <f>'[1]VI. PRESUPUESTO Y RRHH'!FD26</f>
        <v>0</v>
      </c>
      <c r="M810" s="367">
        <f>'[1]VI. PRESUPUESTO Y RRHH'!FE26</f>
        <v>0</v>
      </c>
    </row>
    <row r="811" spans="1:13" s="381" customFormat="1" ht="15.75" customHeight="1" x14ac:dyDescent="0.25">
      <c r="A811" s="367">
        <f>'[1]VI. PRESUPUESTO Y RRHH'!EJ27</f>
        <v>0</v>
      </c>
      <c r="B811" s="367" t="str">
        <f>'[1]VI. PRESUPUESTO Y RRHH'!EK27</f>
        <v>02</v>
      </c>
      <c r="C811" s="367" t="str">
        <f>'[1]VI. PRESUPUESTO Y RRHH'!EL27</f>
        <v>Al Gobierno Central</v>
      </c>
      <c r="D811" s="367">
        <f>'[1]VI. PRESUPUESTO Y RRHH'!EV27</f>
        <v>0</v>
      </c>
      <c r="E811" s="367">
        <f>'[1]VI. PRESUPUESTO Y RRHH'!EW27</f>
        <v>0</v>
      </c>
      <c r="F811" s="367">
        <f>'[1]VI. PRESUPUESTO Y RRHH'!EX27</f>
        <v>0</v>
      </c>
      <c r="G811" s="367">
        <f>'[1]VI. PRESUPUESTO Y RRHH'!EY27</f>
        <v>0</v>
      </c>
      <c r="H811" s="367">
        <f>'[1]VI. PRESUPUESTO Y RRHH'!EZ27</f>
        <v>0</v>
      </c>
      <c r="I811" s="367">
        <f>'[1]VI. PRESUPUESTO Y RRHH'!FA27</f>
        <v>0</v>
      </c>
      <c r="J811" s="367">
        <f>'[1]VI. PRESUPUESTO Y RRHH'!FB27</f>
        <v>0</v>
      </c>
      <c r="K811" s="367">
        <f>'[1]VI. PRESUPUESTO Y RRHH'!FC27</f>
        <v>0</v>
      </c>
      <c r="L811" s="367">
        <f>'[1]VI. PRESUPUESTO Y RRHH'!FD27</f>
        <v>0</v>
      </c>
      <c r="M811" s="367">
        <f>'[1]VI. PRESUPUESTO Y RRHH'!FE27</f>
        <v>0</v>
      </c>
    </row>
    <row r="812" spans="1:13" s="381" customFormat="1" ht="15.75" customHeight="1" x14ac:dyDescent="0.25">
      <c r="A812" s="367">
        <f>'[1]VI. PRESUPUESTO Y RRHH'!EJ28</f>
        <v>0</v>
      </c>
      <c r="B812" s="367" t="str">
        <f>'[1]VI. PRESUPUESTO Y RRHH'!EK28</f>
        <v>03</v>
      </c>
      <c r="C812" s="367" t="str">
        <f>'[1]VI. PRESUPUESTO Y RRHH'!EL28</f>
        <v>A Otras Entidades Públicas</v>
      </c>
      <c r="D812" s="367">
        <f>'[1]VI. PRESUPUESTO Y RRHH'!EV28</f>
        <v>0</v>
      </c>
      <c r="E812" s="367">
        <f>'[1]VI. PRESUPUESTO Y RRHH'!EW28</f>
        <v>0</v>
      </c>
      <c r="F812" s="367">
        <f>'[1]VI. PRESUPUESTO Y RRHH'!EX28</f>
        <v>0</v>
      </c>
      <c r="G812" s="367">
        <f>'[1]VI. PRESUPUESTO Y RRHH'!EY28</f>
        <v>0</v>
      </c>
      <c r="H812" s="367">
        <f>'[1]VI. PRESUPUESTO Y RRHH'!EZ28</f>
        <v>0</v>
      </c>
      <c r="I812" s="367">
        <f>'[1]VI. PRESUPUESTO Y RRHH'!FA28</f>
        <v>0</v>
      </c>
      <c r="J812" s="367">
        <f>'[1]VI. PRESUPUESTO Y RRHH'!FB28</f>
        <v>0</v>
      </c>
      <c r="K812" s="367">
        <f>'[1]VI. PRESUPUESTO Y RRHH'!FC28</f>
        <v>0</v>
      </c>
      <c r="L812" s="367">
        <f>'[1]VI. PRESUPUESTO Y RRHH'!FD28</f>
        <v>0</v>
      </c>
      <c r="M812" s="367">
        <f>'[1]VI. PRESUPUESTO Y RRHH'!FE28</f>
        <v>0</v>
      </c>
    </row>
    <row r="813" spans="1:13" s="381" customFormat="1" ht="15.75" customHeight="1" x14ac:dyDescent="0.25">
      <c r="A813" s="367">
        <f>'[1]VI. PRESUPUESTO Y RRHH'!EJ29</f>
        <v>0</v>
      </c>
      <c r="B813" s="367" t="str">
        <f>'[1]VI. PRESUPUESTO Y RRHH'!EK29</f>
        <v xml:space="preserve">04 </v>
      </c>
      <c r="C813" s="367" t="str">
        <f>'[1]VI. PRESUPUESTO Y RRHH'!EL29</f>
        <v>A Empresas Públicas no financieras</v>
      </c>
      <c r="D813" s="367">
        <f>'[1]VI. PRESUPUESTO Y RRHH'!EV29</f>
        <v>0</v>
      </c>
      <c r="E813" s="367">
        <f>'[1]VI. PRESUPUESTO Y RRHH'!EW29</f>
        <v>0</v>
      </c>
      <c r="F813" s="367">
        <f>'[1]VI. PRESUPUESTO Y RRHH'!EX29</f>
        <v>0</v>
      </c>
      <c r="G813" s="367">
        <f>'[1]VI. PRESUPUESTO Y RRHH'!EY29</f>
        <v>0</v>
      </c>
      <c r="H813" s="367">
        <f>'[1]VI. PRESUPUESTO Y RRHH'!EZ29</f>
        <v>0</v>
      </c>
      <c r="I813" s="367">
        <f>'[1]VI. PRESUPUESTO Y RRHH'!FA29</f>
        <v>0</v>
      </c>
      <c r="J813" s="367">
        <f>'[1]VI. PRESUPUESTO Y RRHH'!FB29</f>
        <v>0</v>
      </c>
      <c r="K813" s="367">
        <f>'[1]VI. PRESUPUESTO Y RRHH'!FC29</f>
        <v>0</v>
      </c>
      <c r="L813" s="367">
        <f>'[1]VI. PRESUPUESTO Y RRHH'!FD29</f>
        <v>0</v>
      </c>
      <c r="M813" s="367">
        <f>'[1]VI. PRESUPUESTO Y RRHH'!FE29</f>
        <v>0</v>
      </c>
    </row>
    <row r="814" spans="1:13" s="381" customFormat="1" ht="15.75" customHeight="1" x14ac:dyDescent="0.25">
      <c r="A814" s="367" t="str">
        <f>'[1]VI. PRESUPUESTO Y RRHH'!EJ30</f>
        <v/>
      </c>
      <c r="B814" s="367" t="str">
        <f>'[1]VI. PRESUPUESTO Y RRHH'!EK30</f>
        <v>05</v>
      </c>
      <c r="C814" s="367" t="str">
        <f>'[1]VI. PRESUPUESTO Y RRHH'!EL30</f>
        <v>A Empresas Públicas  financieras</v>
      </c>
      <c r="D814" s="367">
        <f>'[1]VI. PRESUPUESTO Y RRHH'!EV30</f>
        <v>0</v>
      </c>
      <c r="E814" s="367">
        <f>'[1]VI. PRESUPUESTO Y RRHH'!EW30</f>
        <v>0</v>
      </c>
      <c r="F814" s="367">
        <f>'[1]VI. PRESUPUESTO Y RRHH'!EX30</f>
        <v>0</v>
      </c>
      <c r="G814" s="367">
        <f>'[1]VI. PRESUPUESTO Y RRHH'!EY30</f>
        <v>0</v>
      </c>
      <c r="H814" s="367">
        <f>'[1]VI. PRESUPUESTO Y RRHH'!EZ30</f>
        <v>0</v>
      </c>
      <c r="I814" s="367">
        <f>'[1]VI. PRESUPUESTO Y RRHH'!FA30</f>
        <v>0</v>
      </c>
      <c r="J814" s="367">
        <f>'[1]VI. PRESUPUESTO Y RRHH'!FB30</f>
        <v>0</v>
      </c>
      <c r="K814" s="367">
        <f>'[1]VI. PRESUPUESTO Y RRHH'!FC30</f>
        <v>0</v>
      </c>
      <c r="L814" s="367">
        <f>'[1]VI. PRESUPUESTO Y RRHH'!FD30</f>
        <v>0</v>
      </c>
      <c r="M814" s="367">
        <f>'[1]VI. PRESUPUESTO Y RRHH'!FE30</f>
        <v>0</v>
      </c>
    </row>
    <row r="815" spans="1:13" s="381" customFormat="1" ht="15.75" customHeight="1" x14ac:dyDescent="0.25">
      <c r="A815" s="367">
        <f>'[1]VI. PRESUPUESTO Y RRHH'!EJ31</f>
        <v>0</v>
      </c>
      <c r="B815" s="367" t="str">
        <f>'[1]VI. PRESUPUESTO Y RRHH'!EK31</f>
        <v>06</v>
      </c>
      <c r="C815" s="367" t="str">
        <f>'[1]VI. PRESUPUESTO Y RRHH'!EL31</f>
        <v>A gobiernos extranjeros</v>
      </c>
      <c r="D815" s="367">
        <f>'[1]VI. PRESUPUESTO Y RRHH'!EV31</f>
        <v>0</v>
      </c>
      <c r="E815" s="367">
        <f>'[1]VI. PRESUPUESTO Y RRHH'!EW31</f>
        <v>0</v>
      </c>
      <c r="F815" s="367">
        <f>'[1]VI. PRESUPUESTO Y RRHH'!EX31</f>
        <v>0</v>
      </c>
      <c r="G815" s="367">
        <f>'[1]VI. PRESUPUESTO Y RRHH'!EY31</f>
        <v>0</v>
      </c>
      <c r="H815" s="367">
        <f>'[1]VI. PRESUPUESTO Y RRHH'!EZ31</f>
        <v>0</v>
      </c>
      <c r="I815" s="367">
        <f>'[1]VI. PRESUPUESTO Y RRHH'!FA31</f>
        <v>0</v>
      </c>
      <c r="J815" s="367">
        <f>'[1]VI. PRESUPUESTO Y RRHH'!FB31</f>
        <v>0</v>
      </c>
      <c r="K815" s="367">
        <f>'[1]VI. PRESUPUESTO Y RRHH'!FC31</f>
        <v>0</v>
      </c>
      <c r="L815" s="367">
        <f>'[1]VI. PRESUPUESTO Y RRHH'!FD31</f>
        <v>0</v>
      </c>
      <c r="M815" s="367">
        <f>'[1]VI. PRESUPUESTO Y RRHH'!FE31</f>
        <v>0</v>
      </c>
    </row>
    <row r="816" spans="1:13" s="381" customFormat="1" ht="15.75" customHeight="1" x14ac:dyDescent="0.25">
      <c r="A816" s="367">
        <f>'[1]VI. PRESUPUESTO Y RRHH'!EJ32</f>
        <v>0</v>
      </c>
      <c r="B816" s="367" t="str">
        <f>'[1]VI. PRESUPUESTO Y RRHH'!EK32</f>
        <v>07</v>
      </c>
      <c r="C816" s="367" t="str">
        <f>'[1]VI. PRESUPUESTO Y RRHH'!EL32</f>
        <v>A Org. Internacionales</v>
      </c>
      <c r="D816" s="367">
        <f>'[1]VI. PRESUPUESTO Y RRHH'!EV32</f>
        <v>0</v>
      </c>
      <c r="E816" s="367">
        <f>'[1]VI. PRESUPUESTO Y RRHH'!EW32</f>
        <v>0</v>
      </c>
      <c r="F816" s="367">
        <f>'[1]VI. PRESUPUESTO Y RRHH'!EX32</f>
        <v>0</v>
      </c>
      <c r="G816" s="367">
        <f>'[1]VI. PRESUPUESTO Y RRHH'!EY32</f>
        <v>0</v>
      </c>
      <c r="H816" s="367">
        <f>'[1]VI. PRESUPUESTO Y RRHH'!EZ32</f>
        <v>0</v>
      </c>
      <c r="I816" s="367">
        <f>'[1]VI. PRESUPUESTO Y RRHH'!FA32</f>
        <v>0</v>
      </c>
      <c r="J816" s="367">
        <f>'[1]VI. PRESUPUESTO Y RRHH'!FB32</f>
        <v>0</v>
      </c>
      <c r="K816" s="367">
        <f>'[1]VI. PRESUPUESTO Y RRHH'!FC32</f>
        <v>0</v>
      </c>
      <c r="L816" s="367">
        <f>'[1]VI. PRESUPUESTO Y RRHH'!FD32</f>
        <v>0</v>
      </c>
      <c r="M816" s="367">
        <f>'[1]VI. PRESUPUESTO Y RRHH'!FE32</f>
        <v>0</v>
      </c>
    </row>
    <row r="817" spans="1:13" s="381" customFormat="1" ht="15.75" customHeight="1" x14ac:dyDescent="0.25">
      <c r="A817" s="367">
        <f>'[1]VI. PRESUPUESTO Y RRHH'!EJ33</f>
        <v>25</v>
      </c>
      <c r="B817" s="367">
        <f>'[1]VI. PRESUPUESTO Y RRHH'!EK33</f>
        <v>0</v>
      </c>
      <c r="C817" s="367" t="str">
        <f>'[1]VI. PRESUPUESTO Y RRHH'!EL33</f>
        <v>INTEGROS AL FISCO</v>
      </c>
      <c r="D817" s="367">
        <f>'[1]VI. PRESUPUESTO Y RRHH'!EV33</f>
        <v>0</v>
      </c>
      <c r="E817" s="367">
        <f>'[1]VI. PRESUPUESTO Y RRHH'!EW33</f>
        <v>0</v>
      </c>
      <c r="F817" s="367">
        <f>'[1]VI. PRESUPUESTO Y RRHH'!EX33</f>
        <v>0</v>
      </c>
      <c r="G817" s="367">
        <f>'[1]VI. PRESUPUESTO Y RRHH'!EY33</f>
        <v>0</v>
      </c>
      <c r="H817" s="367">
        <f>'[1]VI. PRESUPUESTO Y RRHH'!EZ33</f>
        <v>0</v>
      </c>
      <c r="I817" s="367">
        <f>'[1]VI. PRESUPUESTO Y RRHH'!FA33</f>
        <v>0</v>
      </c>
      <c r="J817" s="367">
        <f>'[1]VI. PRESUPUESTO Y RRHH'!FB33</f>
        <v>0</v>
      </c>
      <c r="K817" s="367">
        <f>'[1]VI. PRESUPUESTO Y RRHH'!FC33</f>
        <v>0</v>
      </c>
      <c r="L817" s="367">
        <f>'[1]VI. PRESUPUESTO Y RRHH'!FD33</f>
        <v>0</v>
      </c>
      <c r="M817" s="367">
        <f>'[1]VI. PRESUPUESTO Y RRHH'!FE33</f>
        <v>0</v>
      </c>
    </row>
    <row r="818" spans="1:13" s="381" customFormat="1" ht="15.75" customHeight="1" x14ac:dyDescent="0.25">
      <c r="A818" s="367">
        <f>'[1]VI. PRESUPUESTO Y RRHH'!EJ34</f>
        <v>26</v>
      </c>
      <c r="B818" s="367">
        <f>'[1]VI. PRESUPUESTO Y RRHH'!EK34</f>
        <v>0</v>
      </c>
      <c r="C818" s="367" t="str">
        <f>'[1]VI. PRESUPUESTO Y RRHH'!EL34</f>
        <v>OTROS GASTOS CORRIENTES</v>
      </c>
      <c r="D818" s="367">
        <f>'[1]VI. PRESUPUESTO Y RRHH'!EV34</f>
        <v>0</v>
      </c>
      <c r="E818" s="367">
        <f>'[1]VI. PRESUPUESTO Y RRHH'!EW34</f>
        <v>0</v>
      </c>
      <c r="F818" s="367">
        <f>'[1]VI. PRESUPUESTO Y RRHH'!EX34</f>
        <v>0</v>
      </c>
      <c r="G818" s="367">
        <f>'[1]VI. PRESUPUESTO Y RRHH'!EY34</f>
        <v>0</v>
      </c>
      <c r="H818" s="367">
        <f>'[1]VI. PRESUPUESTO Y RRHH'!EZ34</f>
        <v>0</v>
      </c>
      <c r="I818" s="367">
        <f>'[1]VI. PRESUPUESTO Y RRHH'!FA34</f>
        <v>0</v>
      </c>
      <c r="J818" s="367">
        <f>'[1]VI. PRESUPUESTO Y RRHH'!FB34</f>
        <v>0</v>
      </c>
      <c r="K818" s="367">
        <f>'[1]VI. PRESUPUESTO Y RRHH'!FC34</f>
        <v>0</v>
      </c>
      <c r="L818" s="367">
        <f>'[1]VI. PRESUPUESTO Y RRHH'!FD34</f>
        <v>0</v>
      </c>
      <c r="M818" s="367">
        <f>'[1]VI. PRESUPUESTO Y RRHH'!FE34</f>
        <v>0</v>
      </c>
    </row>
    <row r="819" spans="1:13" s="381" customFormat="1" ht="15.75" customHeight="1" x14ac:dyDescent="0.25">
      <c r="A819" s="367">
        <f>'[1]VI. PRESUPUESTO Y RRHH'!EJ35</f>
        <v>27</v>
      </c>
      <c r="B819" s="367">
        <f>'[1]VI. PRESUPUESTO Y RRHH'!EK35</f>
        <v>0</v>
      </c>
      <c r="C819" s="367" t="str">
        <f>'[1]VI. PRESUPUESTO Y RRHH'!EL35</f>
        <v>APORTE FISCAL LIBRE</v>
      </c>
      <c r="D819" s="367">
        <f>'[1]VI. PRESUPUESTO Y RRHH'!EV35</f>
        <v>0</v>
      </c>
      <c r="E819" s="367">
        <f>'[1]VI. PRESUPUESTO Y RRHH'!EW35</f>
        <v>0</v>
      </c>
      <c r="F819" s="367">
        <f>'[1]VI. PRESUPUESTO Y RRHH'!EX35</f>
        <v>0</v>
      </c>
      <c r="G819" s="367">
        <f>'[1]VI. PRESUPUESTO Y RRHH'!EY35</f>
        <v>0</v>
      </c>
      <c r="H819" s="367">
        <f>'[1]VI. PRESUPUESTO Y RRHH'!EZ35</f>
        <v>0</v>
      </c>
      <c r="I819" s="367">
        <f>'[1]VI. PRESUPUESTO Y RRHH'!FA35</f>
        <v>0</v>
      </c>
      <c r="J819" s="367">
        <f>'[1]VI. PRESUPUESTO Y RRHH'!FB35</f>
        <v>0</v>
      </c>
      <c r="K819" s="367">
        <f>'[1]VI. PRESUPUESTO Y RRHH'!FC35</f>
        <v>0</v>
      </c>
      <c r="L819" s="367">
        <f>'[1]VI. PRESUPUESTO Y RRHH'!FD35</f>
        <v>0</v>
      </c>
      <c r="M819" s="367">
        <f>'[1]VI. PRESUPUESTO Y RRHH'!FE35</f>
        <v>0</v>
      </c>
    </row>
    <row r="820" spans="1:13" s="381" customFormat="1" ht="15.75" customHeight="1" x14ac:dyDescent="0.25">
      <c r="A820" s="367">
        <f>'[1]VI. PRESUPUESTO Y RRHH'!EJ36</f>
        <v>28</v>
      </c>
      <c r="B820" s="367">
        <f>'[1]VI. PRESUPUESTO Y RRHH'!EK36</f>
        <v>0</v>
      </c>
      <c r="C820" s="367" t="str">
        <f>'[1]VI. PRESUPUESTO Y RRHH'!EL36</f>
        <v>APORTE FISCAL PARA SERVICIO DE LA DEUDA</v>
      </c>
      <c r="D820" s="367">
        <f>'[1]VI. PRESUPUESTO Y RRHH'!EV36</f>
        <v>0</v>
      </c>
      <c r="E820" s="367">
        <f>'[1]VI. PRESUPUESTO Y RRHH'!EW36</f>
        <v>0</v>
      </c>
      <c r="F820" s="367">
        <f>'[1]VI. PRESUPUESTO Y RRHH'!EX36</f>
        <v>0</v>
      </c>
      <c r="G820" s="367">
        <f>'[1]VI. PRESUPUESTO Y RRHH'!EY36</f>
        <v>0</v>
      </c>
      <c r="H820" s="367">
        <f>'[1]VI. PRESUPUESTO Y RRHH'!EZ36</f>
        <v>0</v>
      </c>
      <c r="I820" s="367">
        <f>'[1]VI. PRESUPUESTO Y RRHH'!FA36</f>
        <v>0</v>
      </c>
      <c r="J820" s="367">
        <f>'[1]VI. PRESUPUESTO Y RRHH'!FB36</f>
        <v>0</v>
      </c>
      <c r="K820" s="367">
        <f>'[1]VI. PRESUPUESTO Y RRHH'!FC36</f>
        <v>0</v>
      </c>
      <c r="L820" s="367">
        <f>'[1]VI. PRESUPUESTO Y RRHH'!FD36</f>
        <v>0</v>
      </c>
      <c r="M820" s="367">
        <f>'[1]VI. PRESUPUESTO Y RRHH'!FE36</f>
        <v>0</v>
      </c>
    </row>
    <row r="821" spans="1:13" s="381" customFormat="1" ht="15.75" customHeight="1" x14ac:dyDescent="0.25">
      <c r="A821" s="367">
        <f>'[1]VI. PRESUPUESTO Y RRHH'!EJ37</f>
        <v>29</v>
      </c>
      <c r="B821" s="367">
        <f>'[1]VI. PRESUPUESTO Y RRHH'!EK37</f>
        <v>0</v>
      </c>
      <c r="C821" s="367" t="str">
        <f>'[1]VI. PRESUPUESTO Y RRHH'!EL37</f>
        <v>ADQUISICION DE ACTIVOS NO FINANCIEROS</v>
      </c>
      <c r="D821" s="367">
        <f>'[1]VI. PRESUPUESTO Y RRHH'!EV37</f>
        <v>0</v>
      </c>
      <c r="E821" s="367">
        <f>'[1]VI. PRESUPUESTO Y RRHH'!EW37</f>
        <v>0</v>
      </c>
      <c r="F821" s="367">
        <f>'[1]VI. PRESUPUESTO Y RRHH'!EX37</f>
        <v>0</v>
      </c>
      <c r="G821" s="367">
        <f>'[1]VI. PRESUPUESTO Y RRHH'!EY37</f>
        <v>0</v>
      </c>
      <c r="H821" s="367">
        <f>'[1]VI. PRESUPUESTO Y RRHH'!EZ37</f>
        <v>0</v>
      </c>
      <c r="I821" s="367">
        <f>'[1]VI. PRESUPUESTO Y RRHH'!FA37</f>
        <v>0</v>
      </c>
      <c r="J821" s="367">
        <f>'[1]VI. PRESUPUESTO Y RRHH'!FB37</f>
        <v>0</v>
      </c>
      <c r="K821" s="367">
        <f>'[1]VI. PRESUPUESTO Y RRHH'!FC37</f>
        <v>0</v>
      </c>
      <c r="L821" s="367">
        <f>'[1]VI. PRESUPUESTO Y RRHH'!FD37</f>
        <v>0</v>
      </c>
      <c r="M821" s="367">
        <f>'[1]VI. PRESUPUESTO Y RRHH'!FE37</f>
        <v>0</v>
      </c>
    </row>
    <row r="822" spans="1:13" s="381" customFormat="1" ht="15.75" customHeight="1" x14ac:dyDescent="0.25">
      <c r="A822" s="367">
        <f>'[1]VI. PRESUPUESTO Y RRHH'!EJ38</f>
        <v>30</v>
      </c>
      <c r="B822" s="367">
        <f>'[1]VI. PRESUPUESTO Y RRHH'!EK38</f>
        <v>0</v>
      </c>
      <c r="C822" s="367" t="str">
        <f>'[1]VI. PRESUPUESTO Y RRHH'!EL38</f>
        <v xml:space="preserve">ADQUISICIÓN DE ACTIVO FINANCIERO </v>
      </c>
      <c r="D822" s="367">
        <f>'[1]VI. PRESUPUESTO Y RRHH'!EV38</f>
        <v>0</v>
      </c>
      <c r="E822" s="367">
        <f>'[1]VI. PRESUPUESTO Y RRHH'!EW38</f>
        <v>0</v>
      </c>
      <c r="F822" s="367">
        <f>'[1]VI. PRESUPUESTO Y RRHH'!EX38</f>
        <v>0</v>
      </c>
      <c r="G822" s="367">
        <f>'[1]VI. PRESUPUESTO Y RRHH'!EY38</f>
        <v>0</v>
      </c>
      <c r="H822" s="367">
        <f>'[1]VI. PRESUPUESTO Y RRHH'!EZ38</f>
        <v>0</v>
      </c>
      <c r="I822" s="367">
        <f>'[1]VI. PRESUPUESTO Y RRHH'!FA38</f>
        <v>0</v>
      </c>
      <c r="J822" s="367">
        <f>'[1]VI. PRESUPUESTO Y RRHH'!FB38</f>
        <v>0</v>
      </c>
      <c r="K822" s="367">
        <f>'[1]VI. PRESUPUESTO Y RRHH'!FC38</f>
        <v>0</v>
      </c>
      <c r="L822" s="367">
        <f>'[1]VI. PRESUPUESTO Y RRHH'!FD38</f>
        <v>0</v>
      </c>
      <c r="M822" s="367">
        <f>'[1]VI. PRESUPUESTO Y RRHH'!FE38</f>
        <v>0</v>
      </c>
    </row>
    <row r="823" spans="1:13" s="381" customFormat="1" ht="15.75" customHeight="1" x14ac:dyDescent="0.25">
      <c r="A823" s="367">
        <f>'[1]VI. PRESUPUESTO Y RRHH'!EJ39</f>
        <v>31</v>
      </c>
      <c r="B823" s="367">
        <f>'[1]VI. PRESUPUESTO Y RRHH'!EK39</f>
        <v>0</v>
      </c>
      <c r="C823" s="367" t="str">
        <f>'[1]VI. PRESUPUESTO Y RRHH'!EL39</f>
        <v>INICIATIVAS DE INVERSION</v>
      </c>
      <c r="D823" s="367">
        <f>'[1]VI. PRESUPUESTO Y RRHH'!EV39</f>
        <v>0</v>
      </c>
      <c r="E823" s="367">
        <f>'[1]VI. PRESUPUESTO Y RRHH'!EW39</f>
        <v>0</v>
      </c>
      <c r="F823" s="367">
        <f>'[1]VI. PRESUPUESTO Y RRHH'!EX39</f>
        <v>0</v>
      </c>
      <c r="G823" s="367">
        <f>'[1]VI. PRESUPUESTO Y RRHH'!EY39</f>
        <v>0</v>
      </c>
      <c r="H823" s="367">
        <f>'[1]VI. PRESUPUESTO Y RRHH'!EZ39</f>
        <v>0</v>
      </c>
      <c r="I823" s="367">
        <f>'[1]VI. PRESUPUESTO Y RRHH'!FA39</f>
        <v>0</v>
      </c>
      <c r="J823" s="367">
        <f>'[1]VI. PRESUPUESTO Y RRHH'!FB39</f>
        <v>0</v>
      </c>
      <c r="K823" s="367">
        <f>'[1]VI. PRESUPUESTO Y RRHH'!FC39</f>
        <v>0</v>
      </c>
      <c r="L823" s="367">
        <f>'[1]VI. PRESUPUESTO Y RRHH'!FD39</f>
        <v>0</v>
      </c>
      <c r="M823" s="367">
        <f>'[1]VI. PRESUPUESTO Y RRHH'!FE39</f>
        <v>0</v>
      </c>
    </row>
    <row r="824" spans="1:13" s="381" customFormat="1" ht="15.75" customHeight="1" x14ac:dyDescent="0.25">
      <c r="A824" s="367">
        <f>'[1]VI. PRESUPUESTO Y RRHH'!EJ40</f>
        <v>32</v>
      </c>
      <c r="B824" s="367">
        <f>'[1]VI. PRESUPUESTO Y RRHH'!EK40</f>
        <v>0</v>
      </c>
      <c r="C824" s="367" t="str">
        <f>'[1]VI. PRESUPUESTO Y RRHH'!EL40</f>
        <v>PRESTAMOS</v>
      </c>
      <c r="D824" s="367">
        <f>'[1]VI. PRESUPUESTO Y RRHH'!EV40</f>
        <v>0</v>
      </c>
      <c r="E824" s="367">
        <f>'[1]VI. PRESUPUESTO Y RRHH'!EW40</f>
        <v>0</v>
      </c>
      <c r="F824" s="367">
        <f>'[1]VI. PRESUPUESTO Y RRHH'!EX40</f>
        <v>0</v>
      </c>
      <c r="G824" s="367">
        <f>'[1]VI. PRESUPUESTO Y RRHH'!EY40</f>
        <v>0</v>
      </c>
      <c r="H824" s="367">
        <f>'[1]VI. PRESUPUESTO Y RRHH'!EZ40</f>
        <v>0</v>
      </c>
      <c r="I824" s="367">
        <f>'[1]VI. PRESUPUESTO Y RRHH'!FA40</f>
        <v>0</v>
      </c>
      <c r="J824" s="367">
        <f>'[1]VI. PRESUPUESTO Y RRHH'!FB40</f>
        <v>0</v>
      </c>
      <c r="K824" s="367">
        <f>'[1]VI. PRESUPUESTO Y RRHH'!FC40</f>
        <v>0</v>
      </c>
      <c r="L824" s="367">
        <f>'[1]VI. PRESUPUESTO Y RRHH'!FD40</f>
        <v>0</v>
      </c>
      <c r="M824" s="367">
        <f>'[1]VI. PRESUPUESTO Y RRHH'!FE40</f>
        <v>0</v>
      </c>
    </row>
    <row r="825" spans="1:13" s="381" customFormat="1" ht="15.75" customHeight="1" x14ac:dyDescent="0.25">
      <c r="A825" s="367">
        <f>'[1]VI. PRESUPUESTO Y RRHH'!EJ41</f>
        <v>33</v>
      </c>
      <c r="B825" s="367">
        <f>'[1]VI. PRESUPUESTO Y RRHH'!EK41</f>
        <v>0</v>
      </c>
      <c r="C825" s="367" t="str">
        <f>'[1]VI. PRESUPUESTO Y RRHH'!EL41</f>
        <v>TRANSFERENCIAS DE CAPITAL</v>
      </c>
      <c r="D825" s="367">
        <f>'[1]VI. PRESUPUESTO Y RRHH'!EV41</f>
        <v>0</v>
      </c>
      <c r="E825" s="367">
        <f>'[1]VI. PRESUPUESTO Y RRHH'!EW41</f>
        <v>0</v>
      </c>
      <c r="F825" s="367">
        <f>'[1]VI. PRESUPUESTO Y RRHH'!EX41</f>
        <v>0</v>
      </c>
      <c r="G825" s="367">
        <f>'[1]VI. PRESUPUESTO Y RRHH'!EY41</f>
        <v>0</v>
      </c>
      <c r="H825" s="367">
        <f>'[1]VI. PRESUPUESTO Y RRHH'!EZ41</f>
        <v>0</v>
      </c>
      <c r="I825" s="367">
        <f>'[1]VI. PRESUPUESTO Y RRHH'!FA41</f>
        <v>0</v>
      </c>
      <c r="J825" s="367">
        <f>'[1]VI. PRESUPUESTO Y RRHH'!FB41</f>
        <v>0</v>
      </c>
      <c r="K825" s="367">
        <f>'[1]VI. PRESUPUESTO Y RRHH'!FC41</f>
        <v>0</v>
      </c>
      <c r="L825" s="367">
        <f>'[1]VI. PRESUPUESTO Y RRHH'!FD41</f>
        <v>0</v>
      </c>
      <c r="M825" s="367">
        <f>'[1]VI. PRESUPUESTO Y RRHH'!FE41</f>
        <v>0</v>
      </c>
    </row>
    <row r="826" spans="1:13" s="381" customFormat="1" ht="15.75" customHeight="1" x14ac:dyDescent="0.25">
      <c r="A826" s="367">
        <f>'[1]VI. PRESUPUESTO Y RRHH'!EJ42</f>
        <v>0</v>
      </c>
      <c r="B826" s="367" t="str">
        <f>'[1]VI. PRESUPUESTO Y RRHH'!EK42</f>
        <v>01</v>
      </c>
      <c r="C826" s="367" t="str">
        <f>'[1]VI. PRESUPUESTO Y RRHH'!EL42</f>
        <v xml:space="preserve"> Al Sector Privado</v>
      </c>
      <c r="D826" s="367">
        <f>'[1]VI. PRESUPUESTO Y RRHH'!EV42</f>
        <v>0</v>
      </c>
      <c r="E826" s="367">
        <f>'[1]VI. PRESUPUESTO Y RRHH'!EW42</f>
        <v>0</v>
      </c>
      <c r="F826" s="367">
        <f>'[1]VI. PRESUPUESTO Y RRHH'!EX42</f>
        <v>0</v>
      </c>
      <c r="G826" s="367">
        <f>'[1]VI. PRESUPUESTO Y RRHH'!EY42</f>
        <v>0</v>
      </c>
      <c r="H826" s="367">
        <f>'[1]VI. PRESUPUESTO Y RRHH'!EZ42</f>
        <v>0</v>
      </c>
      <c r="I826" s="367">
        <f>'[1]VI. PRESUPUESTO Y RRHH'!FA42</f>
        <v>0</v>
      </c>
      <c r="J826" s="367">
        <f>'[1]VI. PRESUPUESTO Y RRHH'!FB42</f>
        <v>0</v>
      </c>
      <c r="K826" s="367">
        <f>'[1]VI. PRESUPUESTO Y RRHH'!FC42</f>
        <v>0</v>
      </c>
      <c r="L826" s="367">
        <f>'[1]VI. PRESUPUESTO Y RRHH'!FD42</f>
        <v>0</v>
      </c>
      <c r="M826" s="367">
        <f>'[1]VI. PRESUPUESTO Y RRHH'!FE42</f>
        <v>0</v>
      </c>
    </row>
    <row r="827" spans="1:13" s="381" customFormat="1" ht="15.75" customHeight="1" x14ac:dyDescent="0.25">
      <c r="A827" s="367">
        <f>'[1]VI. PRESUPUESTO Y RRHH'!EJ43</f>
        <v>0</v>
      </c>
      <c r="B827" s="367" t="str">
        <f>'[1]VI. PRESUPUESTO Y RRHH'!EK43</f>
        <v>01</v>
      </c>
      <c r="C827" s="367">
        <f>'[1]VI. PRESUPUESTO Y RRHH'!EL43</f>
        <v>0</v>
      </c>
      <c r="D827" s="367">
        <f>'[1]VI. PRESUPUESTO Y RRHH'!EV43</f>
        <v>0</v>
      </c>
      <c r="E827" s="367">
        <f>'[1]VI. PRESUPUESTO Y RRHH'!EW43</f>
        <v>0</v>
      </c>
      <c r="F827" s="367">
        <f>'[1]VI. PRESUPUESTO Y RRHH'!EX43</f>
        <v>0</v>
      </c>
      <c r="G827" s="367">
        <f>'[1]VI. PRESUPUESTO Y RRHH'!EY43</f>
        <v>0</v>
      </c>
      <c r="H827" s="367">
        <f>'[1]VI. PRESUPUESTO Y RRHH'!EZ43</f>
        <v>0</v>
      </c>
      <c r="I827" s="367">
        <f>'[1]VI. PRESUPUESTO Y RRHH'!FA43</f>
        <v>0</v>
      </c>
      <c r="J827" s="367">
        <f>'[1]VI. PRESUPUESTO Y RRHH'!FB43</f>
        <v>0</v>
      </c>
      <c r="K827" s="367">
        <f>'[1]VI. PRESUPUESTO Y RRHH'!FC43</f>
        <v>0</v>
      </c>
      <c r="L827" s="367">
        <f>'[1]VI. PRESUPUESTO Y RRHH'!FD43</f>
        <v>0</v>
      </c>
      <c r="M827" s="367">
        <f>'[1]VI. PRESUPUESTO Y RRHH'!FE43</f>
        <v>0</v>
      </c>
    </row>
    <row r="828" spans="1:13" s="381" customFormat="1" ht="15.75" customHeight="1" x14ac:dyDescent="0.25">
      <c r="A828" s="367">
        <f>'[1]VI. PRESUPUESTO Y RRHH'!EJ44</f>
        <v>0</v>
      </c>
      <c r="B828" s="367" t="str">
        <f>'[1]VI. PRESUPUESTO Y RRHH'!EK44</f>
        <v>01</v>
      </c>
      <c r="C828" s="367">
        <f>'[1]VI. PRESUPUESTO Y RRHH'!EL44</f>
        <v>0</v>
      </c>
      <c r="D828" s="367">
        <f>'[1]VI. PRESUPUESTO Y RRHH'!EV44</f>
        <v>0</v>
      </c>
      <c r="E828" s="367">
        <f>'[1]VI. PRESUPUESTO Y RRHH'!EW44</f>
        <v>0</v>
      </c>
      <c r="F828" s="367">
        <f>'[1]VI. PRESUPUESTO Y RRHH'!EX44</f>
        <v>0</v>
      </c>
      <c r="G828" s="367">
        <f>'[1]VI. PRESUPUESTO Y RRHH'!EY44</f>
        <v>0</v>
      </c>
      <c r="H828" s="367">
        <f>'[1]VI. PRESUPUESTO Y RRHH'!EZ44</f>
        <v>0</v>
      </c>
      <c r="I828" s="367">
        <f>'[1]VI. PRESUPUESTO Y RRHH'!FA44</f>
        <v>0</v>
      </c>
      <c r="J828" s="367">
        <f>'[1]VI. PRESUPUESTO Y RRHH'!FB44</f>
        <v>0</v>
      </c>
      <c r="K828" s="367">
        <f>'[1]VI. PRESUPUESTO Y RRHH'!FC44</f>
        <v>0</v>
      </c>
      <c r="L828" s="367">
        <f>'[1]VI. PRESUPUESTO Y RRHH'!FD44</f>
        <v>0</v>
      </c>
      <c r="M828" s="367">
        <f>'[1]VI. PRESUPUESTO Y RRHH'!FE44</f>
        <v>0</v>
      </c>
    </row>
    <row r="829" spans="1:13" s="381" customFormat="1" ht="15.75" customHeight="1" x14ac:dyDescent="0.25">
      <c r="A829" s="367">
        <f>'[1]VI. PRESUPUESTO Y RRHH'!EJ45</f>
        <v>0</v>
      </c>
      <c r="B829" s="367" t="str">
        <f>'[1]VI. PRESUPUESTO Y RRHH'!EK45</f>
        <v>01</v>
      </c>
      <c r="C829" s="367">
        <f>'[1]VI. PRESUPUESTO Y RRHH'!EL45</f>
        <v>0</v>
      </c>
      <c r="D829" s="367">
        <f>'[1]VI. PRESUPUESTO Y RRHH'!EV45</f>
        <v>0</v>
      </c>
      <c r="E829" s="367">
        <f>'[1]VI. PRESUPUESTO Y RRHH'!EW45</f>
        <v>0</v>
      </c>
      <c r="F829" s="367">
        <f>'[1]VI. PRESUPUESTO Y RRHH'!EX45</f>
        <v>0</v>
      </c>
      <c r="G829" s="367">
        <f>'[1]VI. PRESUPUESTO Y RRHH'!EY45</f>
        <v>0</v>
      </c>
      <c r="H829" s="367">
        <f>'[1]VI. PRESUPUESTO Y RRHH'!EZ45</f>
        <v>0</v>
      </c>
      <c r="I829" s="367">
        <f>'[1]VI. PRESUPUESTO Y RRHH'!FA45</f>
        <v>0</v>
      </c>
      <c r="J829" s="367">
        <f>'[1]VI. PRESUPUESTO Y RRHH'!FB45</f>
        <v>0</v>
      </c>
      <c r="K829" s="367">
        <f>'[1]VI. PRESUPUESTO Y RRHH'!FC45</f>
        <v>0</v>
      </c>
      <c r="L829" s="367">
        <f>'[1]VI. PRESUPUESTO Y RRHH'!FD45</f>
        <v>0</v>
      </c>
      <c r="M829" s="367">
        <f>'[1]VI. PRESUPUESTO Y RRHH'!FE45</f>
        <v>0</v>
      </c>
    </row>
    <row r="830" spans="1:13" s="381" customFormat="1" ht="15.75" customHeight="1" x14ac:dyDescent="0.25">
      <c r="A830" s="367">
        <f>'[1]VI. PRESUPUESTO Y RRHH'!EJ46</f>
        <v>0</v>
      </c>
      <c r="B830" s="367" t="str">
        <f>'[1]VI. PRESUPUESTO Y RRHH'!EK46</f>
        <v>01</v>
      </c>
      <c r="C830" s="367">
        <f>'[1]VI. PRESUPUESTO Y RRHH'!EL46</f>
        <v>0</v>
      </c>
      <c r="D830" s="367">
        <f>'[1]VI. PRESUPUESTO Y RRHH'!EV46</f>
        <v>0</v>
      </c>
      <c r="E830" s="367">
        <f>'[1]VI. PRESUPUESTO Y RRHH'!EW46</f>
        <v>0</v>
      </c>
      <c r="F830" s="367">
        <f>'[1]VI. PRESUPUESTO Y RRHH'!EX46</f>
        <v>0</v>
      </c>
      <c r="G830" s="367">
        <f>'[1]VI. PRESUPUESTO Y RRHH'!EY46</f>
        <v>0</v>
      </c>
      <c r="H830" s="367">
        <f>'[1]VI. PRESUPUESTO Y RRHH'!EZ46</f>
        <v>0</v>
      </c>
      <c r="I830" s="367">
        <f>'[1]VI. PRESUPUESTO Y RRHH'!FA46</f>
        <v>0</v>
      </c>
      <c r="J830" s="367">
        <f>'[1]VI. PRESUPUESTO Y RRHH'!FB46</f>
        <v>0</v>
      </c>
      <c r="K830" s="367">
        <f>'[1]VI. PRESUPUESTO Y RRHH'!FC46</f>
        <v>0</v>
      </c>
      <c r="L830" s="367">
        <f>'[1]VI. PRESUPUESTO Y RRHH'!FD46</f>
        <v>0</v>
      </c>
      <c r="M830" s="367">
        <f>'[1]VI. PRESUPUESTO Y RRHH'!FE46</f>
        <v>0</v>
      </c>
    </row>
    <row r="831" spans="1:13" s="381" customFormat="1" ht="15.75" customHeight="1" x14ac:dyDescent="0.25">
      <c r="A831" s="367">
        <f>'[1]VI. PRESUPUESTO Y RRHH'!EJ47</f>
        <v>0</v>
      </c>
      <c r="B831" s="367" t="str">
        <f>'[1]VI. PRESUPUESTO Y RRHH'!EK47</f>
        <v>02</v>
      </c>
      <c r="C831" s="367" t="str">
        <f>'[1]VI. PRESUPUESTO Y RRHH'!EL47</f>
        <v>Al Gobierno Central</v>
      </c>
      <c r="D831" s="367">
        <f>'[1]VI. PRESUPUESTO Y RRHH'!EV47</f>
        <v>0</v>
      </c>
      <c r="E831" s="367">
        <f>'[1]VI. PRESUPUESTO Y RRHH'!EW47</f>
        <v>0</v>
      </c>
      <c r="F831" s="367">
        <f>'[1]VI. PRESUPUESTO Y RRHH'!EX47</f>
        <v>0</v>
      </c>
      <c r="G831" s="367">
        <f>'[1]VI. PRESUPUESTO Y RRHH'!EY47</f>
        <v>0</v>
      </c>
      <c r="H831" s="367">
        <f>'[1]VI. PRESUPUESTO Y RRHH'!EZ47</f>
        <v>0</v>
      </c>
      <c r="I831" s="367">
        <f>'[1]VI. PRESUPUESTO Y RRHH'!FA47</f>
        <v>0</v>
      </c>
      <c r="J831" s="367">
        <f>'[1]VI. PRESUPUESTO Y RRHH'!FB47</f>
        <v>0</v>
      </c>
      <c r="K831" s="367">
        <f>'[1]VI. PRESUPUESTO Y RRHH'!FC47</f>
        <v>0</v>
      </c>
      <c r="L831" s="367">
        <f>'[1]VI. PRESUPUESTO Y RRHH'!FD47</f>
        <v>0</v>
      </c>
      <c r="M831" s="367">
        <f>'[1]VI. PRESUPUESTO Y RRHH'!FE47</f>
        <v>0</v>
      </c>
    </row>
    <row r="832" spans="1:13" s="381" customFormat="1" ht="15.75" customHeight="1" x14ac:dyDescent="0.25">
      <c r="A832" s="367">
        <f>'[1]VI. PRESUPUESTO Y RRHH'!EJ48</f>
        <v>0</v>
      </c>
      <c r="B832" s="367" t="str">
        <f>'[1]VI. PRESUPUESTO Y RRHH'!EK48</f>
        <v>03</v>
      </c>
      <c r="C832" s="367" t="str">
        <f>'[1]VI. PRESUPUESTO Y RRHH'!EL48</f>
        <v>A Otras Entidades Públicas</v>
      </c>
      <c r="D832" s="367">
        <f>'[1]VI. PRESUPUESTO Y RRHH'!EV48</f>
        <v>0</v>
      </c>
      <c r="E832" s="367">
        <f>'[1]VI. PRESUPUESTO Y RRHH'!EW48</f>
        <v>0</v>
      </c>
      <c r="F832" s="367">
        <f>'[1]VI. PRESUPUESTO Y RRHH'!EX48</f>
        <v>0</v>
      </c>
      <c r="G832" s="367">
        <f>'[1]VI. PRESUPUESTO Y RRHH'!EY48</f>
        <v>0</v>
      </c>
      <c r="H832" s="367">
        <f>'[1]VI. PRESUPUESTO Y RRHH'!EZ48</f>
        <v>0</v>
      </c>
      <c r="I832" s="367">
        <f>'[1]VI. PRESUPUESTO Y RRHH'!FA48</f>
        <v>0</v>
      </c>
      <c r="J832" s="367">
        <f>'[1]VI. PRESUPUESTO Y RRHH'!FB48</f>
        <v>0</v>
      </c>
      <c r="K832" s="367">
        <f>'[1]VI. PRESUPUESTO Y RRHH'!FC48</f>
        <v>0</v>
      </c>
      <c r="L832" s="367">
        <f>'[1]VI. PRESUPUESTO Y RRHH'!FD48</f>
        <v>0</v>
      </c>
      <c r="M832" s="367">
        <f>'[1]VI. PRESUPUESTO Y RRHH'!FE48</f>
        <v>0</v>
      </c>
    </row>
    <row r="833" spans="1:22" s="381" customFormat="1" ht="15.75" customHeight="1" x14ac:dyDescent="0.25">
      <c r="A833" s="367">
        <f>'[1]VI. PRESUPUESTO Y RRHH'!EJ49</f>
        <v>0</v>
      </c>
      <c r="B833" s="367" t="str">
        <f>'[1]VI. PRESUPUESTO Y RRHH'!EK49</f>
        <v xml:space="preserve">04 </v>
      </c>
      <c r="C833" s="367" t="str">
        <f>'[1]VI. PRESUPUESTO Y RRHH'!EL49</f>
        <v>A Empresas Públicas no financieras</v>
      </c>
      <c r="D833" s="367">
        <f>'[1]VI. PRESUPUESTO Y RRHH'!EV49</f>
        <v>0</v>
      </c>
      <c r="E833" s="367">
        <f>'[1]VI. PRESUPUESTO Y RRHH'!EW49</f>
        <v>0</v>
      </c>
      <c r="F833" s="367">
        <f>'[1]VI. PRESUPUESTO Y RRHH'!EX49</f>
        <v>0</v>
      </c>
      <c r="G833" s="367">
        <f>'[1]VI. PRESUPUESTO Y RRHH'!EY49</f>
        <v>0</v>
      </c>
      <c r="H833" s="367">
        <f>'[1]VI. PRESUPUESTO Y RRHH'!EZ49</f>
        <v>0</v>
      </c>
      <c r="I833" s="367">
        <f>'[1]VI. PRESUPUESTO Y RRHH'!FA49</f>
        <v>0</v>
      </c>
      <c r="J833" s="367">
        <f>'[1]VI. PRESUPUESTO Y RRHH'!FB49</f>
        <v>0</v>
      </c>
      <c r="K833" s="367">
        <f>'[1]VI. PRESUPUESTO Y RRHH'!FC49</f>
        <v>0</v>
      </c>
      <c r="L833" s="367">
        <f>'[1]VI. PRESUPUESTO Y RRHH'!FD49</f>
        <v>0</v>
      </c>
      <c r="M833" s="367">
        <f>'[1]VI. PRESUPUESTO Y RRHH'!FE49</f>
        <v>0</v>
      </c>
    </row>
    <row r="834" spans="1:22" s="381" customFormat="1" ht="15.75" customHeight="1" x14ac:dyDescent="0.25">
      <c r="A834" s="367">
        <f>'[1]VI. PRESUPUESTO Y RRHH'!EJ50</f>
        <v>0</v>
      </c>
      <c r="B834" s="367" t="str">
        <f>'[1]VI. PRESUPUESTO Y RRHH'!EK50</f>
        <v>05</v>
      </c>
      <c r="C834" s="367" t="str">
        <f>'[1]VI. PRESUPUESTO Y RRHH'!EL50</f>
        <v>A Empresas Públicas  financieras</v>
      </c>
      <c r="D834" s="367">
        <f>'[1]VI. PRESUPUESTO Y RRHH'!EV50</f>
        <v>0</v>
      </c>
      <c r="E834" s="367">
        <f>'[1]VI. PRESUPUESTO Y RRHH'!EW50</f>
        <v>0</v>
      </c>
      <c r="F834" s="367">
        <f>'[1]VI. PRESUPUESTO Y RRHH'!EX50</f>
        <v>0</v>
      </c>
      <c r="G834" s="367">
        <f>'[1]VI. PRESUPUESTO Y RRHH'!EY50</f>
        <v>0</v>
      </c>
      <c r="H834" s="367">
        <f>'[1]VI. PRESUPUESTO Y RRHH'!EZ50</f>
        <v>0</v>
      </c>
      <c r="I834" s="367">
        <f>'[1]VI. PRESUPUESTO Y RRHH'!FA50</f>
        <v>0</v>
      </c>
      <c r="J834" s="367">
        <f>'[1]VI. PRESUPUESTO Y RRHH'!FB50</f>
        <v>0</v>
      </c>
      <c r="K834" s="367">
        <f>'[1]VI. PRESUPUESTO Y RRHH'!FC50</f>
        <v>0</v>
      </c>
      <c r="L834" s="367">
        <f>'[1]VI. PRESUPUESTO Y RRHH'!FD50</f>
        <v>0</v>
      </c>
      <c r="M834" s="367">
        <f>'[1]VI. PRESUPUESTO Y RRHH'!FE50</f>
        <v>0</v>
      </c>
    </row>
    <row r="835" spans="1:22" s="381" customFormat="1" ht="15.75" customHeight="1" x14ac:dyDescent="0.25">
      <c r="A835" s="367">
        <f>'[1]VI. PRESUPUESTO Y RRHH'!EJ51</f>
        <v>0</v>
      </c>
      <c r="B835" s="367" t="str">
        <f>'[1]VI. PRESUPUESTO Y RRHH'!EK51</f>
        <v>06</v>
      </c>
      <c r="C835" s="367" t="str">
        <f>'[1]VI. PRESUPUESTO Y RRHH'!EL51</f>
        <v>A gobiernos extranjeros</v>
      </c>
      <c r="D835" s="367">
        <f>'[1]VI. PRESUPUESTO Y RRHH'!EV51</f>
        <v>0</v>
      </c>
      <c r="E835" s="367">
        <f>'[1]VI. PRESUPUESTO Y RRHH'!EW51</f>
        <v>0</v>
      </c>
      <c r="F835" s="367">
        <f>'[1]VI. PRESUPUESTO Y RRHH'!EX51</f>
        <v>0</v>
      </c>
      <c r="G835" s="367">
        <f>'[1]VI. PRESUPUESTO Y RRHH'!EY51</f>
        <v>0</v>
      </c>
      <c r="H835" s="367">
        <f>'[1]VI. PRESUPUESTO Y RRHH'!EZ51</f>
        <v>0</v>
      </c>
      <c r="I835" s="367">
        <f>'[1]VI. PRESUPUESTO Y RRHH'!FA51</f>
        <v>0</v>
      </c>
      <c r="J835" s="367">
        <f>'[1]VI. PRESUPUESTO Y RRHH'!FB51</f>
        <v>0</v>
      </c>
      <c r="K835" s="367">
        <f>'[1]VI. PRESUPUESTO Y RRHH'!FC51</f>
        <v>0</v>
      </c>
      <c r="L835" s="367">
        <f>'[1]VI. PRESUPUESTO Y RRHH'!FD51</f>
        <v>0</v>
      </c>
      <c r="M835" s="367">
        <f>'[1]VI. PRESUPUESTO Y RRHH'!FE51</f>
        <v>0</v>
      </c>
    </row>
    <row r="836" spans="1:22" s="381" customFormat="1" ht="15.75" customHeight="1" x14ac:dyDescent="0.25">
      <c r="A836" s="367">
        <f>'[1]VI. PRESUPUESTO Y RRHH'!EJ52</f>
        <v>0</v>
      </c>
      <c r="B836" s="367" t="str">
        <f>'[1]VI. PRESUPUESTO Y RRHH'!EK52</f>
        <v>07</v>
      </c>
      <c r="C836" s="367" t="str">
        <f>'[1]VI. PRESUPUESTO Y RRHH'!EL52</f>
        <v>A Org. Internacionales</v>
      </c>
      <c r="D836" s="367">
        <f>'[1]VI. PRESUPUESTO Y RRHH'!EV52</f>
        <v>0</v>
      </c>
      <c r="E836" s="367">
        <f>'[1]VI. PRESUPUESTO Y RRHH'!EW52</f>
        <v>0</v>
      </c>
      <c r="F836" s="367">
        <f>'[1]VI. PRESUPUESTO Y RRHH'!EX52</f>
        <v>0</v>
      </c>
      <c r="G836" s="367">
        <f>'[1]VI. PRESUPUESTO Y RRHH'!EY52</f>
        <v>0</v>
      </c>
      <c r="H836" s="367">
        <f>'[1]VI. PRESUPUESTO Y RRHH'!EZ52</f>
        <v>0</v>
      </c>
      <c r="I836" s="367">
        <f>'[1]VI. PRESUPUESTO Y RRHH'!FA52</f>
        <v>0</v>
      </c>
      <c r="J836" s="367">
        <f>'[1]VI. PRESUPUESTO Y RRHH'!FB52</f>
        <v>0</v>
      </c>
      <c r="K836" s="367">
        <f>'[1]VI. PRESUPUESTO Y RRHH'!FC52</f>
        <v>0</v>
      </c>
      <c r="L836" s="367">
        <f>'[1]VI. PRESUPUESTO Y RRHH'!FD52</f>
        <v>0</v>
      </c>
      <c r="M836" s="367">
        <f>'[1]VI. PRESUPUESTO Y RRHH'!FE52</f>
        <v>0</v>
      </c>
    </row>
    <row r="837" spans="1:22" s="381" customFormat="1" ht="15.75" customHeight="1" x14ac:dyDescent="0.25">
      <c r="A837" s="367">
        <f>'[1]VI. PRESUPUESTO Y RRHH'!EJ53</f>
        <v>34</v>
      </c>
      <c r="B837" s="367">
        <f>'[1]VI. PRESUPUESTO Y RRHH'!EK53</f>
        <v>0</v>
      </c>
      <c r="C837" s="367" t="str">
        <f>'[1]VI. PRESUPUESTO Y RRHH'!EL53</f>
        <v>SERVICIO DE LA DEUDA</v>
      </c>
      <c r="D837" s="367">
        <f>'[1]VI. PRESUPUESTO Y RRHH'!EV53</f>
        <v>0</v>
      </c>
      <c r="E837" s="367">
        <f>'[1]VI. PRESUPUESTO Y RRHH'!EW53</f>
        <v>0</v>
      </c>
      <c r="F837" s="367">
        <f>'[1]VI. PRESUPUESTO Y RRHH'!EX53</f>
        <v>0</v>
      </c>
      <c r="G837" s="367">
        <f>'[1]VI. PRESUPUESTO Y RRHH'!EY53</f>
        <v>0</v>
      </c>
      <c r="H837" s="367">
        <f>'[1]VI. PRESUPUESTO Y RRHH'!EZ53</f>
        <v>0</v>
      </c>
      <c r="I837" s="367">
        <f>'[1]VI. PRESUPUESTO Y RRHH'!FA53</f>
        <v>0</v>
      </c>
      <c r="J837" s="367">
        <f>'[1]VI. PRESUPUESTO Y RRHH'!FB53</f>
        <v>0</v>
      </c>
      <c r="K837" s="367">
        <f>'[1]VI. PRESUPUESTO Y RRHH'!FC53</f>
        <v>0</v>
      </c>
      <c r="L837" s="367">
        <f>'[1]VI. PRESUPUESTO Y RRHH'!FD53</f>
        <v>0</v>
      </c>
      <c r="M837" s="367">
        <f>'[1]VI. PRESUPUESTO Y RRHH'!FE53</f>
        <v>0</v>
      </c>
    </row>
    <row r="838" spans="1:22" s="381" customFormat="1" ht="15.75" customHeight="1" x14ac:dyDescent="0.25">
      <c r="A838" s="367">
        <f>'[1]VI. PRESUPUESTO Y RRHH'!EJ54</f>
        <v>35</v>
      </c>
      <c r="B838" s="367">
        <f>'[1]VI. PRESUPUESTO Y RRHH'!EK54</f>
        <v>0</v>
      </c>
      <c r="C838" s="367" t="str">
        <f>'[1]VI. PRESUPUESTO Y RRHH'!EL54</f>
        <v>SALDO FINAL DE CAJA</v>
      </c>
      <c r="D838" s="367">
        <f>'[1]VI. PRESUPUESTO Y RRHH'!EV54</f>
        <v>0</v>
      </c>
      <c r="E838" s="367">
        <f>'[1]VI. PRESUPUESTO Y RRHH'!EW54</f>
        <v>0</v>
      </c>
      <c r="F838" s="367">
        <f>'[1]VI. PRESUPUESTO Y RRHH'!EX54</f>
        <v>0</v>
      </c>
      <c r="G838" s="367">
        <f>'[1]VI. PRESUPUESTO Y RRHH'!EY54</f>
        <v>0</v>
      </c>
      <c r="H838" s="367">
        <f>'[1]VI. PRESUPUESTO Y RRHH'!EZ54</f>
        <v>0</v>
      </c>
      <c r="I838" s="367">
        <f>'[1]VI. PRESUPUESTO Y RRHH'!FA54</f>
        <v>0</v>
      </c>
      <c r="J838" s="367">
        <f>'[1]VI. PRESUPUESTO Y RRHH'!FB54</f>
        <v>0</v>
      </c>
      <c r="K838" s="367">
        <f>'[1]VI. PRESUPUESTO Y RRHH'!FC54</f>
        <v>0</v>
      </c>
      <c r="L838" s="367">
        <f>'[1]VI. PRESUPUESTO Y RRHH'!FD54</f>
        <v>0</v>
      </c>
      <c r="M838" s="367">
        <f>'[1]VI. PRESUPUESTO Y RRHH'!FE54</f>
        <v>0</v>
      </c>
    </row>
    <row r="839" spans="1:22" s="381" customFormat="1" ht="15.75" customHeight="1" x14ac:dyDescent="0.25">
      <c r="A839" s="367" t="str">
        <f>'[1]VI. PRESUPUESTO Y RRHH'!EJ55</f>
        <v>TOTAL</v>
      </c>
      <c r="B839" s="367">
        <f>'[1]VI. PRESUPUESTO Y RRHH'!EK55</f>
        <v>0</v>
      </c>
      <c r="C839" s="367">
        <f>'[1]VI. PRESUPUESTO Y RRHH'!EL55</f>
        <v>0</v>
      </c>
      <c r="D839" s="367">
        <f>'[1]VI. PRESUPUESTO Y RRHH'!EV55</f>
        <v>0</v>
      </c>
      <c r="E839" s="367">
        <f>'[1]VI. PRESUPUESTO Y RRHH'!EW55</f>
        <v>0</v>
      </c>
      <c r="F839" s="367">
        <f>'[1]VI. PRESUPUESTO Y RRHH'!EX55</f>
        <v>0</v>
      </c>
      <c r="G839" s="367">
        <f>'[1]VI. PRESUPUESTO Y RRHH'!EY55</f>
        <v>0</v>
      </c>
      <c r="H839" s="367">
        <f>'[1]VI. PRESUPUESTO Y RRHH'!EZ55</f>
        <v>0</v>
      </c>
      <c r="I839" s="367">
        <f>'[1]VI. PRESUPUESTO Y RRHH'!FA55</f>
        <v>0</v>
      </c>
      <c r="J839" s="367">
        <f>'[1]VI. PRESUPUESTO Y RRHH'!FB55</f>
        <v>0</v>
      </c>
      <c r="K839" s="367">
        <f>'[1]VI. PRESUPUESTO Y RRHH'!FC55</f>
        <v>0</v>
      </c>
      <c r="L839" s="367">
        <f>'[1]VI. PRESUPUESTO Y RRHH'!FD55</f>
        <v>0</v>
      </c>
      <c r="M839" s="367">
        <f>'[1]VI. PRESUPUESTO Y RRHH'!FE55</f>
        <v>0</v>
      </c>
    </row>
    <row r="840" spans="1:22" s="381" customFormat="1" ht="15.75" customHeight="1" x14ac:dyDescent="0.25">
      <c r="A840" s="367" t="str">
        <f>'[1]VI. PRESUPUESTO Y RRHH'!FG15</f>
        <v>Partida</v>
      </c>
      <c r="B840" s="367">
        <f>'[1]VI. PRESUPUESTO Y RRHH'!FH15</f>
        <v>0</v>
      </c>
      <c r="C840" s="367" t="str">
        <f>'[1]VI. PRESUPUESTO Y RRHH'!FI15</f>
        <v>Capitulo</v>
      </c>
      <c r="D840" s="367">
        <f>'[1]VI. PRESUPUESTO Y RRHH'!FJ15</f>
        <v>0</v>
      </c>
      <c r="E840" s="367" t="str">
        <f>'[1]VI. PRESUPUESTO Y RRHH'!FK15</f>
        <v>Programa</v>
      </c>
      <c r="F840" s="367">
        <f>'[1]VI. PRESUPUESTO Y RRHH'!FL15</f>
        <v>0</v>
      </c>
      <c r="G840" s="367"/>
      <c r="H840" s="367"/>
      <c r="I840" s="367"/>
      <c r="J840" s="367"/>
      <c r="K840" s="367"/>
      <c r="L840" s="367"/>
      <c r="M840" s="367"/>
      <c r="N840" s="382"/>
      <c r="O840" s="382"/>
      <c r="P840" s="382"/>
      <c r="Q840" s="382"/>
      <c r="R840" s="382"/>
      <c r="S840" s="382"/>
      <c r="T840" s="382"/>
      <c r="U840" s="382"/>
      <c r="V840" s="382"/>
    </row>
    <row r="841" spans="1:22" s="381" customFormat="1" ht="15.75" customHeight="1" x14ac:dyDescent="0.25">
      <c r="A841" s="367" t="str">
        <f>'[1]VI. PRESUPUESTO Y RRHH'!FG16</f>
        <v xml:space="preserve">SUBTITULO </v>
      </c>
      <c r="B841" s="367" t="str">
        <f>'[1]VI. PRESUPUESTO Y RRHH'!FH16</f>
        <v>ITEM</v>
      </c>
      <c r="C841" s="367" t="str">
        <f>'[1]VI. PRESUPUESTO Y RRHH'!FI16</f>
        <v>DENOMINACIONES</v>
      </c>
      <c r="D841" s="367" t="str">
        <f>'[1]VI. PRESUPUESTO Y RRHH'!FS16</f>
        <v>ASIGNACIÓN</v>
      </c>
      <c r="E841" s="367" t="str">
        <f>'[1]VI. PRESUPUESTO Y RRHH'!FT16</f>
        <v>GASTO SOCIAL (M$)</v>
      </c>
      <c r="F841" s="367">
        <f>'[1]VI. PRESUPUESTO Y RRHH'!FU16</f>
        <v>0</v>
      </c>
      <c r="G841" s="367">
        <f>'[1]VI. PRESUPUESTO Y RRHH'!FV16</f>
        <v>0</v>
      </c>
      <c r="H841" s="367">
        <f>'[1]VI. PRESUPUESTO Y RRHH'!FW16</f>
        <v>0</v>
      </c>
      <c r="I841" s="367" t="str">
        <f>'[1]VI. PRESUPUESTO Y RRHH'!FX16</f>
        <v>GASTOS ADMINISTRATIVOS (M$)</v>
      </c>
      <c r="J841" s="367">
        <f>'[1]VI. PRESUPUESTO Y RRHH'!FY16</f>
        <v>0</v>
      </c>
      <c r="K841" s="367">
        <f>'[1]VI. PRESUPUESTO Y RRHH'!FZ16</f>
        <v>0</v>
      </c>
      <c r="L841" s="367">
        <f>'[1]VI. PRESUPUESTO Y RRHH'!GA16</f>
        <v>0</v>
      </c>
      <c r="M841" s="367" t="str">
        <f>'[1]VI. PRESUPUESTO Y RRHH'!GB16</f>
        <v>TOTAL</v>
      </c>
    </row>
    <row r="842" spans="1:22" s="381" customFormat="1" ht="15.75" customHeight="1" x14ac:dyDescent="0.25">
      <c r="A842" s="367">
        <f>'[1]VI. PRESUPUESTO Y RRHH'!FG17</f>
        <v>0</v>
      </c>
      <c r="B842" s="367">
        <f>'[1]VI. PRESUPUESTO Y RRHH'!FH17</f>
        <v>0</v>
      </c>
      <c r="C842" s="367">
        <f>'[1]VI. PRESUPUESTO Y RRHH'!FI17</f>
        <v>0</v>
      </c>
      <c r="D842" s="367">
        <f>'[1]VI. PRESUPUESTO Y RRHH'!FS17</f>
        <v>0</v>
      </c>
      <c r="E842" s="367" t="str">
        <f>'[1]VI. PRESUPUESTO Y RRHH'!FT17</f>
        <v>MONETARIO</v>
      </c>
      <c r="F842" s="367" t="str">
        <f>'[1]VI. PRESUPUESTO Y RRHH'!FU17</f>
        <v>BIENES</v>
      </c>
      <c r="G842" s="367" t="str">
        <f>'[1]VI. PRESUPUESTO Y RRHH'!FV17</f>
        <v>PERSONAL / RRHH</v>
      </c>
      <c r="H842" s="367" t="str">
        <f>'[1]VI. PRESUPUESTO Y RRHH'!FW17</f>
        <v>OTROS SERVICIOS</v>
      </c>
      <c r="I842" s="367" t="str">
        <f>'[1]VI. PRESUPUESTO Y RRHH'!FX17</f>
        <v>PERSONAL / RRHH</v>
      </c>
      <c r="J842" s="367" t="str">
        <f>'[1]VI. PRESUPUESTO Y RRHH'!FY17</f>
        <v>BIENES/ EQUIPAMIENTO</v>
      </c>
      <c r="K842" s="367" t="str">
        <f>'[1]VI. PRESUPUESTO Y RRHH'!FZ17</f>
        <v>SERVICIOS</v>
      </c>
      <c r="L842" s="367" t="str">
        <f>'[1]VI. PRESUPUESTO Y RRHH'!GA17</f>
        <v>OTROS</v>
      </c>
      <c r="M842" s="367">
        <f>'[1]VI. PRESUPUESTO Y RRHH'!GB17</f>
        <v>0</v>
      </c>
    </row>
    <row r="843" spans="1:22" s="381" customFormat="1" ht="15.75" customHeight="1" x14ac:dyDescent="0.25">
      <c r="A843" s="367">
        <f>'[1]VI. PRESUPUESTO Y RRHH'!FG18</f>
        <v>21</v>
      </c>
      <c r="B843" s="367">
        <f>'[1]VI. PRESUPUESTO Y RRHH'!FH18</f>
        <v>0</v>
      </c>
      <c r="C843" s="367" t="str">
        <f>'[1]VI. PRESUPUESTO Y RRHH'!FI18</f>
        <v>GASTOS EN PERSONAL</v>
      </c>
      <c r="D843" s="367">
        <f>'[1]VI. PRESUPUESTO Y RRHH'!FS18</f>
        <v>0</v>
      </c>
      <c r="E843" s="367">
        <f>'[1]VI. PRESUPUESTO Y RRHH'!FT18</f>
        <v>0</v>
      </c>
      <c r="F843" s="367">
        <f>'[1]VI. PRESUPUESTO Y RRHH'!FU18</f>
        <v>0</v>
      </c>
      <c r="G843" s="367">
        <f>'[1]VI. PRESUPUESTO Y RRHH'!FV18</f>
        <v>0</v>
      </c>
      <c r="H843" s="367">
        <f>'[1]VI. PRESUPUESTO Y RRHH'!FW18</f>
        <v>0</v>
      </c>
      <c r="I843" s="367">
        <f>'[1]VI. PRESUPUESTO Y RRHH'!FX18</f>
        <v>0</v>
      </c>
      <c r="J843" s="367">
        <f>'[1]VI. PRESUPUESTO Y RRHH'!FY18</f>
        <v>0</v>
      </c>
      <c r="K843" s="367">
        <f>'[1]VI. PRESUPUESTO Y RRHH'!FZ18</f>
        <v>0</v>
      </c>
      <c r="L843" s="367">
        <f>'[1]VI. PRESUPUESTO Y RRHH'!GA18</f>
        <v>0</v>
      </c>
      <c r="M843" s="367">
        <f>'[1]VI. PRESUPUESTO Y RRHH'!GB18</f>
        <v>0</v>
      </c>
    </row>
    <row r="844" spans="1:22" s="381" customFormat="1" ht="15.75" customHeight="1" x14ac:dyDescent="0.25">
      <c r="A844" s="367">
        <f>'[1]VI. PRESUPUESTO Y RRHH'!FG19</f>
        <v>22</v>
      </c>
      <c r="B844" s="367">
        <f>'[1]VI. PRESUPUESTO Y RRHH'!FH19</f>
        <v>0</v>
      </c>
      <c r="C844" s="367" t="str">
        <f>'[1]VI. PRESUPUESTO Y RRHH'!FI19</f>
        <v>BIENES Y SERVICIOS DE CONSUMO</v>
      </c>
      <c r="D844" s="367">
        <f>'[1]VI. PRESUPUESTO Y RRHH'!FS19</f>
        <v>0</v>
      </c>
      <c r="E844" s="367">
        <f>'[1]VI. PRESUPUESTO Y RRHH'!FT19</f>
        <v>0</v>
      </c>
      <c r="F844" s="367">
        <f>'[1]VI. PRESUPUESTO Y RRHH'!FU19</f>
        <v>0</v>
      </c>
      <c r="G844" s="367">
        <f>'[1]VI. PRESUPUESTO Y RRHH'!FV19</f>
        <v>0</v>
      </c>
      <c r="H844" s="367">
        <f>'[1]VI. PRESUPUESTO Y RRHH'!FW19</f>
        <v>0</v>
      </c>
      <c r="I844" s="367">
        <f>'[1]VI. PRESUPUESTO Y RRHH'!FX19</f>
        <v>0</v>
      </c>
      <c r="J844" s="367">
        <f>'[1]VI. PRESUPUESTO Y RRHH'!FY19</f>
        <v>0</v>
      </c>
      <c r="K844" s="367">
        <f>'[1]VI. PRESUPUESTO Y RRHH'!FZ19</f>
        <v>0</v>
      </c>
      <c r="L844" s="367">
        <f>'[1]VI. PRESUPUESTO Y RRHH'!GA19</f>
        <v>0</v>
      </c>
      <c r="M844" s="367">
        <f>'[1]VI. PRESUPUESTO Y RRHH'!GB19</f>
        <v>0</v>
      </c>
    </row>
    <row r="845" spans="1:22" s="381" customFormat="1" ht="15.75" customHeight="1" x14ac:dyDescent="0.25">
      <c r="A845" s="367">
        <f>'[1]VI. PRESUPUESTO Y RRHH'!FG20</f>
        <v>23</v>
      </c>
      <c r="B845" s="367">
        <f>'[1]VI. PRESUPUESTO Y RRHH'!FH20</f>
        <v>0</v>
      </c>
      <c r="C845" s="367" t="str">
        <f>'[1]VI. PRESUPUESTO Y RRHH'!FI20</f>
        <v>PRESTACIONES DE SEGURIDAD SOCIAL</v>
      </c>
      <c r="D845" s="367">
        <f>'[1]VI. PRESUPUESTO Y RRHH'!FS20</f>
        <v>0</v>
      </c>
      <c r="E845" s="367">
        <f>'[1]VI. PRESUPUESTO Y RRHH'!FT20</f>
        <v>0</v>
      </c>
      <c r="F845" s="367">
        <f>'[1]VI. PRESUPUESTO Y RRHH'!FU20</f>
        <v>0</v>
      </c>
      <c r="G845" s="367">
        <f>'[1]VI. PRESUPUESTO Y RRHH'!FV20</f>
        <v>0</v>
      </c>
      <c r="H845" s="367">
        <f>'[1]VI. PRESUPUESTO Y RRHH'!FW20</f>
        <v>0</v>
      </c>
      <c r="I845" s="367">
        <f>'[1]VI. PRESUPUESTO Y RRHH'!FX20</f>
        <v>0</v>
      </c>
      <c r="J845" s="367">
        <f>'[1]VI. PRESUPUESTO Y RRHH'!FY20</f>
        <v>0</v>
      </c>
      <c r="K845" s="367">
        <f>'[1]VI. PRESUPUESTO Y RRHH'!FZ20</f>
        <v>0</v>
      </c>
      <c r="L845" s="367">
        <f>'[1]VI. PRESUPUESTO Y RRHH'!GA20</f>
        <v>0</v>
      </c>
      <c r="M845" s="367">
        <f>'[1]VI. PRESUPUESTO Y RRHH'!GB20</f>
        <v>0</v>
      </c>
    </row>
    <row r="846" spans="1:22" s="381" customFormat="1" ht="15.75" customHeight="1" x14ac:dyDescent="0.25">
      <c r="A846" s="367">
        <f>'[1]VI. PRESUPUESTO Y RRHH'!FG21</f>
        <v>24</v>
      </c>
      <c r="B846" s="367">
        <f>'[1]VI. PRESUPUESTO Y RRHH'!FH21</f>
        <v>0</v>
      </c>
      <c r="C846" s="367" t="str">
        <f>'[1]VI. PRESUPUESTO Y RRHH'!FI21</f>
        <v>TRANSFERENCIAS CORRIENTES</v>
      </c>
      <c r="D846" s="367">
        <f>'[1]VI. PRESUPUESTO Y RRHH'!FS21</f>
        <v>0</v>
      </c>
      <c r="E846" s="367">
        <f>'[1]VI. PRESUPUESTO Y RRHH'!FT21</f>
        <v>0</v>
      </c>
      <c r="F846" s="367">
        <f>'[1]VI. PRESUPUESTO Y RRHH'!FU21</f>
        <v>0</v>
      </c>
      <c r="G846" s="367">
        <f>'[1]VI. PRESUPUESTO Y RRHH'!FV21</f>
        <v>0</v>
      </c>
      <c r="H846" s="367">
        <f>'[1]VI. PRESUPUESTO Y RRHH'!FW21</f>
        <v>0</v>
      </c>
      <c r="I846" s="367">
        <f>'[1]VI. PRESUPUESTO Y RRHH'!FX21</f>
        <v>0</v>
      </c>
      <c r="J846" s="367">
        <f>'[1]VI. PRESUPUESTO Y RRHH'!FY21</f>
        <v>0</v>
      </c>
      <c r="K846" s="367">
        <f>'[1]VI. PRESUPUESTO Y RRHH'!FZ21</f>
        <v>0</v>
      </c>
      <c r="L846" s="367">
        <f>'[1]VI. PRESUPUESTO Y RRHH'!GA21</f>
        <v>0</v>
      </c>
      <c r="M846" s="367">
        <f>'[1]VI. PRESUPUESTO Y RRHH'!GB21</f>
        <v>0</v>
      </c>
    </row>
    <row r="847" spans="1:22" s="381" customFormat="1" ht="15.75" customHeight="1" x14ac:dyDescent="0.25">
      <c r="A847" s="367">
        <f>'[1]VI. PRESUPUESTO Y RRHH'!FG22</f>
        <v>0</v>
      </c>
      <c r="B847" s="367" t="str">
        <f>'[1]VI. PRESUPUESTO Y RRHH'!FH22</f>
        <v>01</v>
      </c>
      <c r="C847" s="367" t="str">
        <f>'[1]VI. PRESUPUESTO Y RRHH'!FI22</f>
        <v xml:space="preserve"> Al Sector Privado</v>
      </c>
      <c r="D847" s="367">
        <f>'[1]VI. PRESUPUESTO Y RRHH'!FS22</f>
        <v>0</v>
      </c>
      <c r="E847" s="367">
        <f>'[1]VI. PRESUPUESTO Y RRHH'!FT22</f>
        <v>0</v>
      </c>
      <c r="F847" s="367">
        <f>'[1]VI. PRESUPUESTO Y RRHH'!FU22</f>
        <v>0</v>
      </c>
      <c r="G847" s="367">
        <f>'[1]VI. PRESUPUESTO Y RRHH'!FV22</f>
        <v>0</v>
      </c>
      <c r="H847" s="367">
        <f>'[1]VI. PRESUPUESTO Y RRHH'!FW22</f>
        <v>0</v>
      </c>
      <c r="I847" s="367">
        <f>'[1]VI. PRESUPUESTO Y RRHH'!FX22</f>
        <v>0</v>
      </c>
      <c r="J847" s="367">
        <f>'[1]VI. PRESUPUESTO Y RRHH'!FY22</f>
        <v>0</v>
      </c>
      <c r="K847" s="367">
        <f>'[1]VI. PRESUPUESTO Y RRHH'!FZ22</f>
        <v>0</v>
      </c>
      <c r="L847" s="367">
        <f>'[1]VI. PRESUPUESTO Y RRHH'!GA22</f>
        <v>0</v>
      </c>
      <c r="M847" s="367">
        <f>'[1]VI. PRESUPUESTO Y RRHH'!GB22</f>
        <v>0</v>
      </c>
    </row>
    <row r="848" spans="1:22" s="381" customFormat="1" ht="15.75" customHeight="1" x14ac:dyDescent="0.25">
      <c r="A848" s="367">
        <f>'[1]VI. PRESUPUESTO Y RRHH'!FG23</f>
        <v>0</v>
      </c>
      <c r="B848" s="367" t="str">
        <f>'[1]VI. PRESUPUESTO Y RRHH'!FH23</f>
        <v>01</v>
      </c>
      <c r="C848" s="367">
        <f>'[1]VI. PRESUPUESTO Y RRHH'!FI23</f>
        <v>0</v>
      </c>
      <c r="D848" s="367">
        <f>'[1]VI. PRESUPUESTO Y RRHH'!FS23</f>
        <v>0</v>
      </c>
      <c r="E848" s="367">
        <f>'[1]VI. PRESUPUESTO Y RRHH'!FT23</f>
        <v>0</v>
      </c>
      <c r="F848" s="367">
        <f>'[1]VI. PRESUPUESTO Y RRHH'!FU23</f>
        <v>0</v>
      </c>
      <c r="G848" s="367">
        <f>'[1]VI. PRESUPUESTO Y RRHH'!FV23</f>
        <v>0</v>
      </c>
      <c r="H848" s="367">
        <f>'[1]VI. PRESUPUESTO Y RRHH'!FW23</f>
        <v>0</v>
      </c>
      <c r="I848" s="367">
        <f>'[1]VI. PRESUPUESTO Y RRHH'!FX23</f>
        <v>0</v>
      </c>
      <c r="J848" s="367">
        <f>'[1]VI. PRESUPUESTO Y RRHH'!FY23</f>
        <v>0</v>
      </c>
      <c r="K848" s="367">
        <f>'[1]VI. PRESUPUESTO Y RRHH'!FZ23</f>
        <v>0</v>
      </c>
      <c r="L848" s="367">
        <f>'[1]VI. PRESUPUESTO Y RRHH'!GA23</f>
        <v>0</v>
      </c>
      <c r="M848" s="367">
        <f>'[1]VI. PRESUPUESTO Y RRHH'!GB23</f>
        <v>0</v>
      </c>
    </row>
    <row r="849" spans="1:13" s="381" customFormat="1" ht="15.75" customHeight="1" x14ac:dyDescent="0.25">
      <c r="A849" s="367">
        <f>'[1]VI. PRESUPUESTO Y RRHH'!FG24</f>
        <v>0</v>
      </c>
      <c r="B849" s="367" t="str">
        <f>'[1]VI. PRESUPUESTO Y RRHH'!FH24</f>
        <v>01</v>
      </c>
      <c r="C849" s="367">
        <f>'[1]VI. PRESUPUESTO Y RRHH'!FI24</f>
        <v>0</v>
      </c>
      <c r="D849" s="367">
        <f>'[1]VI. PRESUPUESTO Y RRHH'!FS24</f>
        <v>0</v>
      </c>
      <c r="E849" s="367">
        <f>'[1]VI. PRESUPUESTO Y RRHH'!FT24</f>
        <v>0</v>
      </c>
      <c r="F849" s="367">
        <f>'[1]VI. PRESUPUESTO Y RRHH'!FU24</f>
        <v>0</v>
      </c>
      <c r="G849" s="367">
        <f>'[1]VI. PRESUPUESTO Y RRHH'!FV24</f>
        <v>0</v>
      </c>
      <c r="H849" s="367">
        <f>'[1]VI. PRESUPUESTO Y RRHH'!FW24</f>
        <v>0</v>
      </c>
      <c r="I849" s="367">
        <f>'[1]VI. PRESUPUESTO Y RRHH'!FX24</f>
        <v>0</v>
      </c>
      <c r="J849" s="367">
        <f>'[1]VI. PRESUPUESTO Y RRHH'!FY24</f>
        <v>0</v>
      </c>
      <c r="K849" s="367">
        <f>'[1]VI. PRESUPUESTO Y RRHH'!FZ24</f>
        <v>0</v>
      </c>
      <c r="L849" s="367">
        <f>'[1]VI. PRESUPUESTO Y RRHH'!GA24</f>
        <v>0</v>
      </c>
      <c r="M849" s="367">
        <f>'[1]VI. PRESUPUESTO Y RRHH'!GB24</f>
        <v>0</v>
      </c>
    </row>
    <row r="850" spans="1:13" s="381" customFormat="1" ht="15.75" customHeight="1" x14ac:dyDescent="0.25">
      <c r="A850" s="367">
        <f>'[1]VI. PRESUPUESTO Y RRHH'!FG25</f>
        <v>0</v>
      </c>
      <c r="B850" s="367" t="str">
        <f>'[1]VI. PRESUPUESTO Y RRHH'!FH25</f>
        <v>01</v>
      </c>
      <c r="C850" s="367">
        <f>'[1]VI. PRESUPUESTO Y RRHH'!FI25</f>
        <v>0</v>
      </c>
      <c r="D850" s="367">
        <f>'[1]VI. PRESUPUESTO Y RRHH'!FS25</f>
        <v>0</v>
      </c>
      <c r="E850" s="367">
        <f>'[1]VI. PRESUPUESTO Y RRHH'!FT25</f>
        <v>0</v>
      </c>
      <c r="F850" s="367">
        <f>'[1]VI. PRESUPUESTO Y RRHH'!FU25</f>
        <v>0</v>
      </c>
      <c r="G850" s="367">
        <f>'[1]VI. PRESUPUESTO Y RRHH'!FV25</f>
        <v>0</v>
      </c>
      <c r="H850" s="367">
        <f>'[1]VI. PRESUPUESTO Y RRHH'!FW25</f>
        <v>0</v>
      </c>
      <c r="I850" s="367">
        <f>'[1]VI. PRESUPUESTO Y RRHH'!FX25</f>
        <v>0</v>
      </c>
      <c r="J850" s="367">
        <f>'[1]VI. PRESUPUESTO Y RRHH'!FY25</f>
        <v>0</v>
      </c>
      <c r="K850" s="367">
        <f>'[1]VI. PRESUPUESTO Y RRHH'!FZ25</f>
        <v>0</v>
      </c>
      <c r="L850" s="367">
        <f>'[1]VI. PRESUPUESTO Y RRHH'!GA25</f>
        <v>0</v>
      </c>
      <c r="M850" s="367">
        <f>'[1]VI. PRESUPUESTO Y RRHH'!GB25</f>
        <v>0</v>
      </c>
    </row>
    <row r="851" spans="1:13" s="381" customFormat="1" ht="15.75" customHeight="1" x14ac:dyDescent="0.25">
      <c r="A851" s="367">
        <f>'[1]VI. PRESUPUESTO Y RRHH'!FG26</f>
        <v>0</v>
      </c>
      <c r="B851" s="367" t="str">
        <f>'[1]VI. PRESUPUESTO Y RRHH'!FH26</f>
        <v>01</v>
      </c>
      <c r="C851" s="367">
        <f>'[1]VI. PRESUPUESTO Y RRHH'!FI26</f>
        <v>0</v>
      </c>
      <c r="D851" s="367">
        <f>'[1]VI. PRESUPUESTO Y RRHH'!FS26</f>
        <v>0</v>
      </c>
      <c r="E851" s="367">
        <f>'[1]VI. PRESUPUESTO Y RRHH'!FT26</f>
        <v>0</v>
      </c>
      <c r="F851" s="367">
        <f>'[1]VI. PRESUPUESTO Y RRHH'!FU26</f>
        <v>0</v>
      </c>
      <c r="G851" s="367">
        <f>'[1]VI. PRESUPUESTO Y RRHH'!FV26</f>
        <v>0</v>
      </c>
      <c r="H851" s="367">
        <f>'[1]VI. PRESUPUESTO Y RRHH'!FW26</f>
        <v>0</v>
      </c>
      <c r="I851" s="367">
        <f>'[1]VI. PRESUPUESTO Y RRHH'!FX26</f>
        <v>0</v>
      </c>
      <c r="J851" s="367">
        <f>'[1]VI. PRESUPUESTO Y RRHH'!FY26</f>
        <v>0</v>
      </c>
      <c r="K851" s="367">
        <f>'[1]VI. PRESUPUESTO Y RRHH'!FZ26</f>
        <v>0</v>
      </c>
      <c r="L851" s="367">
        <f>'[1]VI. PRESUPUESTO Y RRHH'!GA26</f>
        <v>0</v>
      </c>
      <c r="M851" s="367">
        <f>'[1]VI. PRESUPUESTO Y RRHH'!GB26</f>
        <v>0</v>
      </c>
    </row>
    <row r="852" spans="1:13" s="381" customFormat="1" ht="15.75" customHeight="1" x14ac:dyDescent="0.25">
      <c r="A852" s="367">
        <f>'[1]VI. PRESUPUESTO Y RRHH'!FG27</f>
        <v>0</v>
      </c>
      <c r="B852" s="367" t="str">
        <f>'[1]VI. PRESUPUESTO Y RRHH'!FH27</f>
        <v>02</v>
      </c>
      <c r="C852" s="367" t="str">
        <f>'[1]VI. PRESUPUESTO Y RRHH'!FI27</f>
        <v>Al Gobierno Central</v>
      </c>
      <c r="D852" s="367">
        <f>'[1]VI. PRESUPUESTO Y RRHH'!FS27</f>
        <v>0</v>
      </c>
      <c r="E852" s="367">
        <f>'[1]VI. PRESUPUESTO Y RRHH'!FT27</f>
        <v>0</v>
      </c>
      <c r="F852" s="367">
        <f>'[1]VI. PRESUPUESTO Y RRHH'!FU27</f>
        <v>0</v>
      </c>
      <c r="G852" s="367">
        <f>'[1]VI. PRESUPUESTO Y RRHH'!FV27</f>
        <v>0</v>
      </c>
      <c r="H852" s="367">
        <f>'[1]VI. PRESUPUESTO Y RRHH'!FW27</f>
        <v>0</v>
      </c>
      <c r="I852" s="367">
        <f>'[1]VI. PRESUPUESTO Y RRHH'!FX27</f>
        <v>0</v>
      </c>
      <c r="J852" s="367">
        <f>'[1]VI. PRESUPUESTO Y RRHH'!FY27</f>
        <v>0</v>
      </c>
      <c r="K852" s="367">
        <f>'[1]VI. PRESUPUESTO Y RRHH'!FZ27</f>
        <v>0</v>
      </c>
      <c r="L852" s="367">
        <f>'[1]VI. PRESUPUESTO Y RRHH'!GA27</f>
        <v>0</v>
      </c>
      <c r="M852" s="367">
        <f>'[1]VI. PRESUPUESTO Y RRHH'!GB27</f>
        <v>0</v>
      </c>
    </row>
    <row r="853" spans="1:13" s="381" customFormat="1" ht="15.75" customHeight="1" x14ac:dyDescent="0.25">
      <c r="A853" s="367">
        <f>'[1]VI. PRESUPUESTO Y RRHH'!FG28</f>
        <v>0</v>
      </c>
      <c r="B853" s="367" t="str">
        <f>'[1]VI. PRESUPUESTO Y RRHH'!FH28</f>
        <v>03</v>
      </c>
      <c r="C853" s="367" t="str">
        <f>'[1]VI. PRESUPUESTO Y RRHH'!FI28</f>
        <v>A Otras Entidades Públicas</v>
      </c>
      <c r="D853" s="367">
        <f>'[1]VI. PRESUPUESTO Y RRHH'!FS28</f>
        <v>0</v>
      </c>
      <c r="E853" s="367">
        <f>'[1]VI. PRESUPUESTO Y RRHH'!FT28</f>
        <v>0</v>
      </c>
      <c r="F853" s="367">
        <f>'[1]VI. PRESUPUESTO Y RRHH'!FU28</f>
        <v>0</v>
      </c>
      <c r="G853" s="367">
        <f>'[1]VI. PRESUPUESTO Y RRHH'!FV28</f>
        <v>0</v>
      </c>
      <c r="H853" s="367">
        <f>'[1]VI. PRESUPUESTO Y RRHH'!FW28</f>
        <v>0</v>
      </c>
      <c r="I853" s="367">
        <f>'[1]VI. PRESUPUESTO Y RRHH'!FX28</f>
        <v>0</v>
      </c>
      <c r="J853" s="367">
        <f>'[1]VI. PRESUPUESTO Y RRHH'!FY28</f>
        <v>0</v>
      </c>
      <c r="K853" s="367">
        <f>'[1]VI. PRESUPUESTO Y RRHH'!FZ28</f>
        <v>0</v>
      </c>
      <c r="L853" s="367">
        <f>'[1]VI. PRESUPUESTO Y RRHH'!GA28</f>
        <v>0</v>
      </c>
      <c r="M853" s="367">
        <f>'[1]VI. PRESUPUESTO Y RRHH'!GB28</f>
        <v>0</v>
      </c>
    </row>
    <row r="854" spans="1:13" s="381" customFormat="1" ht="15.75" customHeight="1" x14ac:dyDescent="0.25">
      <c r="A854" s="367">
        <f>'[1]VI. PRESUPUESTO Y RRHH'!FG29</f>
        <v>0</v>
      </c>
      <c r="B854" s="367" t="str">
        <f>'[1]VI. PRESUPUESTO Y RRHH'!FH29</f>
        <v xml:space="preserve">04 </v>
      </c>
      <c r="C854" s="367" t="str">
        <f>'[1]VI. PRESUPUESTO Y RRHH'!FI29</f>
        <v>A Empresas Públicas no financieras</v>
      </c>
      <c r="D854" s="367">
        <f>'[1]VI. PRESUPUESTO Y RRHH'!FS29</f>
        <v>0</v>
      </c>
      <c r="E854" s="367">
        <f>'[1]VI. PRESUPUESTO Y RRHH'!FT29</f>
        <v>0</v>
      </c>
      <c r="F854" s="367">
        <f>'[1]VI. PRESUPUESTO Y RRHH'!FU29</f>
        <v>0</v>
      </c>
      <c r="G854" s="367">
        <f>'[1]VI. PRESUPUESTO Y RRHH'!FV29</f>
        <v>0</v>
      </c>
      <c r="H854" s="367">
        <f>'[1]VI. PRESUPUESTO Y RRHH'!FW29</f>
        <v>0</v>
      </c>
      <c r="I854" s="367">
        <f>'[1]VI. PRESUPUESTO Y RRHH'!FX29</f>
        <v>0</v>
      </c>
      <c r="J854" s="367">
        <f>'[1]VI. PRESUPUESTO Y RRHH'!FY29</f>
        <v>0</v>
      </c>
      <c r="K854" s="367">
        <f>'[1]VI. PRESUPUESTO Y RRHH'!FZ29</f>
        <v>0</v>
      </c>
      <c r="L854" s="367">
        <f>'[1]VI. PRESUPUESTO Y RRHH'!GA29</f>
        <v>0</v>
      </c>
      <c r="M854" s="367">
        <f>'[1]VI. PRESUPUESTO Y RRHH'!GB29</f>
        <v>0</v>
      </c>
    </row>
    <row r="855" spans="1:13" s="381" customFormat="1" ht="15.75" customHeight="1" x14ac:dyDescent="0.25">
      <c r="A855" s="367" t="str">
        <f>'[1]VI. PRESUPUESTO Y RRHH'!FG30</f>
        <v/>
      </c>
      <c r="B855" s="367" t="str">
        <f>'[1]VI. PRESUPUESTO Y RRHH'!FH30</f>
        <v>05</v>
      </c>
      <c r="C855" s="367" t="str">
        <f>'[1]VI. PRESUPUESTO Y RRHH'!FI30</f>
        <v>A Empresas Públicas  financieras</v>
      </c>
      <c r="D855" s="367">
        <f>'[1]VI. PRESUPUESTO Y RRHH'!FS30</f>
        <v>0</v>
      </c>
      <c r="E855" s="367">
        <f>'[1]VI. PRESUPUESTO Y RRHH'!FT30</f>
        <v>0</v>
      </c>
      <c r="F855" s="367">
        <f>'[1]VI. PRESUPUESTO Y RRHH'!FU30</f>
        <v>0</v>
      </c>
      <c r="G855" s="367">
        <f>'[1]VI. PRESUPUESTO Y RRHH'!FV30</f>
        <v>0</v>
      </c>
      <c r="H855" s="367">
        <f>'[1]VI. PRESUPUESTO Y RRHH'!FW30</f>
        <v>0</v>
      </c>
      <c r="I855" s="367">
        <f>'[1]VI. PRESUPUESTO Y RRHH'!FX30</f>
        <v>0</v>
      </c>
      <c r="J855" s="367">
        <f>'[1]VI. PRESUPUESTO Y RRHH'!FY30</f>
        <v>0</v>
      </c>
      <c r="K855" s="367">
        <f>'[1]VI. PRESUPUESTO Y RRHH'!FZ30</f>
        <v>0</v>
      </c>
      <c r="L855" s="367">
        <f>'[1]VI. PRESUPUESTO Y RRHH'!GA30</f>
        <v>0</v>
      </c>
      <c r="M855" s="367">
        <f>'[1]VI. PRESUPUESTO Y RRHH'!GB30</f>
        <v>0</v>
      </c>
    </row>
    <row r="856" spans="1:13" s="381" customFormat="1" ht="15.75" customHeight="1" x14ac:dyDescent="0.25">
      <c r="A856" s="367">
        <f>'[1]VI. PRESUPUESTO Y RRHH'!FG31</f>
        <v>0</v>
      </c>
      <c r="B856" s="367" t="str">
        <f>'[1]VI. PRESUPUESTO Y RRHH'!FH31</f>
        <v>06</v>
      </c>
      <c r="C856" s="367" t="str">
        <f>'[1]VI. PRESUPUESTO Y RRHH'!FI31</f>
        <v>A gobiernos extranjeros</v>
      </c>
      <c r="D856" s="367">
        <f>'[1]VI. PRESUPUESTO Y RRHH'!FS31</f>
        <v>0</v>
      </c>
      <c r="E856" s="367">
        <f>'[1]VI. PRESUPUESTO Y RRHH'!FT31</f>
        <v>0</v>
      </c>
      <c r="F856" s="367">
        <f>'[1]VI. PRESUPUESTO Y RRHH'!FU31</f>
        <v>0</v>
      </c>
      <c r="G856" s="367">
        <f>'[1]VI. PRESUPUESTO Y RRHH'!FV31</f>
        <v>0</v>
      </c>
      <c r="H856" s="367">
        <f>'[1]VI. PRESUPUESTO Y RRHH'!FW31</f>
        <v>0</v>
      </c>
      <c r="I856" s="367">
        <f>'[1]VI. PRESUPUESTO Y RRHH'!FX31</f>
        <v>0</v>
      </c>
      <c r="J856" s="367">
        <f>'[1]VI. PRESUPUESTO Y RRHH'!FY31</f>
        <v>0</v>
      </c>
      <c r="K856" s="367">
        <f>'[1]VI. PRESUPUESTO Y RRHH'!FZ31</f>
        <v>0</v>
      </c>
      <c r="L856" s="367">
        <f>'[1]VI. PRESUPUESTO Y RRHH'!GA31</f>
        <v>0</v>
      </c>
      <c r="M856" s="367">
        <f>'[1]VI. PRESUPUESTO Y RRHH'!GB31</f>
        <v>0</v>
      </c>
    </row>
    <row r="857" spans="1:13" s="381" customFormat="1" ht="15.75" customHeight="1" x14ac:dyDescent="0.25">
      <c r="A857" s="367">
        <f>'[1]VI. PRESUPUESTO Y RRHH'!FG32</f>
        <v>0</v>
      </c>
      <c r="B857" s="367" t="str">
        <f>'[1]VI. PRESUPUESTO Y RRHH'!FH32</f>
        <v>07</v>
      </c>
      <c r="C857" s="367" t="str">
        <f>'[1]VI. PRESUPUESTO Y RRHH'!FI32</f>
        <v>A Org. Internacionales</v>
      </c>
      <c r="D857" s="367">
        <f>'[1]VI. PRESUPUESTO Y RRHH'!FS32</f>
        <v>0</v>
      </c>
      <c r="E857" s="367">
        <f>'[1]VI. PRESUPUESTO Y RRHH'!FT32</f>
        <v>0</v>
      </c>
      <c r="F857" s="367">
        <f>'[1]VI. PRESUPUESTO Y RRHH'!FU32</f>
        <v>0</v>
      </c>
      <c r="G857" s="367">
        <f>'[1]VI. PRESUPUESTO Y RRHH'!FV32</f>
        <v>0</v>
      </c>
      <c r="H857" s="367">
        <f>'[1]VI. PRESUPUESTO Y RRHH'!FW32</f>
        <v>0</v>
      </c>
      <c r="I857" s="367">
        <f>'[1]VI. PRESUPUESTO Y RRHH'!FX32</f>
        <v>0</v>
      </c>
      <c r="J857" s="367">
        <f>'[1]VI. PRESUPUESTO Y RRHH'!FY32</f>
        <v>0</v>
      </c>
      <c r="K857" s="367">
        <f>'[1]VI. PRESUPUESTO Y RRHH'!FZ32</f>
        <v>0</v>
      </c>
      <c r="L857" s="367">
        <f>'[1]VI. PRESUPUESTO Y RRHH'!GA32</f>
        <v>0</v>
      </c>
      <c r="M857" s="367">
        <f>'[1]VI. PRESUPUESTO Y RRHH'!GB32</f>
        <v>0</v>
      </c>
    </row>
    <row r="858" spans="1:13" s="381" customFormat="1" ht="15.75" customHeight="1" x14ac:dyDescent="0.25">
      <c r="A858" s="367">
        <f>'[1]VI. PRESUPUESTO Y RRHH'!FG33</f>
        <v>25</v>
      </c>
      <c r="B858" s="367">
        <f>'[1]VI. PRESUPUESTO Y RRHH'!FH33</f>
        <v>0</v>
      </c>
      <c r="C858" s="367" t="str">
        <f>'[1]VI. PRESUPUESTO Y RRHH'!FI33</f>
        <v>INTEGROS AL FISCO</v>
      </c>
      <c r="D858" s="367">
        <f>'[1]VI. PRESUPUESTO Y RRHH'!FS33</f>
        <v>0</v>
      </c>
      <c r="E858" s="367">
        <f>'[1]VI. PRESUPUESTO Y RRHH'!FT33</f>
        <v>0</v>
      </c>
      <c r="F858" s="367">
        <f>'[1]VI. PRESUPUESTO Y RRHH'!FU33</f>
        <v>0</v>
      </c>
      <c r="G858" s="367">
        <f>'[1]VI. PRESUPUESTO Y RRHH'!FV33</f>
        <v>0</v>
      </c>
      <c r="H858" s="367">
        <f>'[1]VI. PRESUPUESTO Y RRHH'!FW33</f>
        <v>0</v>
      </c>
      <c r="I858" s="367">
        <f>'[1]VI. PRESUPUESTO Y RRHH'!FX33</f>
        <v>0</v>
      </c>
      <c r="J858" s="367">
        <f>'[1]VI. PRESUPUESTO Y RRHH'!FY33</f>
        <v>0</v>
      </c>
      <c r="K858" s="367">
        <f>'[1]VI. PRESUPUESTO Y RRHH'!FZ33</f>
        <v>0</v>
      </c>
      <c r="L858" s="367">
        <f>'[1]VI. PRESUPUESTO Y RRHH'!GA33</f>
        <v>0</v>
      </c>
      <c r="M858" s="367">
        <f>'[1]VI. PRESUPUESTO Y RRHH'!GB33</f>
        <v>0</v>
      </c>
    </row>
    <row r="859" spans="1:13" s="381" customFormat="1" ht="15.75" customHeight="1" x14ac:dyDescent="0.25">
      <c r="A859" s="367">
        <f>'[1]VI. PRESUPUESTO Y RRHH'!FG34</f>
        <v>26</v>
      </c>
      <c r="B859" s="367">
        <f>'[1]VI. PRESUPUESTO Y RRHH'!FH34</f>
        <v>0</v>
      </c>
      <c r="C859" s="367" t="str">
        <f>'[1]VI. PRESUPUESTO Y RRHH'!FI34</f>
        <v>OTROS GASTOS CORRIENTES</v>
      </c>
      <c r="D859" s="367">
        <f>'[1]VI. PRESUPUESTO Y RRHH'!FS34</f>
        <v>0</v>
      </c>
      <c r="E859" s="367">
        <f>'[1]VI. PRESUPUESTO Y RRHH'!FT34</f>
        <v>0</v>
      </c>
      <c r="F859" s="367">
        <f>'[1]VI. PRESUPUESTO Y RRHH'!FU34</f>
        <v>0</v>
      </c>
      <c r="G859" s="367">
        <f>'[1]VI. PRESUPUESTO Y RRHH'!FV34</f>
        <v>0</v>
      </c>
      <c r="H859" s="367">
        <f>'[1]VI. PRESUPUESTO Y RRHH'!FW34</f>
        <v>0</v>
      </c>
      <c r="I859" s="367">
        <f>'[1]VI. PRESUPUESTO Y RRHH'!FX34</f>
        <v>0</v>
      </c>
      <c r="J859" s="367">
        <f>'[1]VI. PRESUPUESTO Y RRHH'!FY34</f>
        <v>0</v>
      </c>
      <c r="K859" s="367">
        <f>'[1]VI. PRESUPUESTO Y RRHH'!FZ34</f>
        <v>0</v>
      </c>
      <c r="L859" s="367">
        <f>'[1]VI. PRESUPUESTO Y RRHH'!GA34</f>
        <v>0</v>
      </c>
      <c r="M859" s="367">
        <f>'[1]VI. PRESUPUESTO Y RRHH'!GB34</f>
        <v>0</v>
      </c>
    </row>
    <row r="860" spans="1:13" s="381" customFormat="1" ht="15.75" customHeight="1" x14ac:dyDescent="0.25">
      <c r="A860" s="367">
        <f>'[1]VI. PRESUPUESTO Y RRHH'!FG35</f>
        <v>27</v>
      </c>
      <c r="B860" s="367">
        <f>'[1]VI. PRESUPUESTO Y RRHH'!FH35</f>
        <v>0</v>
      </c>
      <c r="C860" s="367" t="str">
        <f>'[1]VI. PRESUPUESTO Y RRHH'!FI35</f>
        <v>APORTE FISCAL LIBRE</v>
      </c>
      <c r="D860" s="367">
        <f>'[1]VI. PRESUPUESTO Y RRHH'!FS35</f>
        <v>0</v>
      </c>
      <c r="E860" s="367">
        <f>'[1]VI. PRESUPUESTO Y RRHH'!FT35</f>
        <v>0</v>
      </c>
      <c r="F860" s="367">
        <f>'[1]VI. PRESUPUESTO Y RRHH'!FU35</f>
        <v>0</v>
      </c>
      <c r="G860" s="367">
        <f>'[1]VI. PRESUPUESTO Y RRHH'!FV35</f>
        <v>0</v>
      </c>
      <c r="H860" s="367">
        <f>'[1]VI. PRESUPUESTO Y RRHH'!FW35</f>
        <v>0</v>
      </c>
      <c r="I860" s="367">
        <f>'[1]VI. PRESUPUESTO Y RRHH'!FX35</f>
        <v>0</v>
      </c>
      <c r="J860" s="367">
        <f>'[1]VI. PRESUPUESTO Y RRHH'!FY35</f>
        <v>0</v>
      </c>
      <c r="K860" s="367">
        <f>'[1]VI. PRESUPUESTO Y RRHH'!FZ35</f>
        <v>0</v>
      </c>
      <c r="L860" s="367">
        <f>'[1]VI. PRESUPUESTO Y RRHH'!GA35</f>
        <v>0</v>
      </c>
      <c r="M860" s="367">
        <f>'[1]VI. PRESUPUESTO Y RRHH'!GB35</f>
        <v>0</v>
      </c>
    </row>
    <row r="861" spans="1:13" s="381" customFormat="1" ht="15.75" customHeight="1" x14ac:dyDescent="0.25">
      <c r="A861" s="367">
        <f>'[1]VI. PRESUPUESTO Y RRHH'!FG36</f>
        <v>28</v>
      </c>
      <c r="B861" s="367">
        <f>'[1]VI. PRESUPUESTO Y RRHH'!FH36</f>
        <v>0</v>
      </c>
      <c r="C861" s="367" t="str">
        <f>'[1]VI. PRESUPUESTO Y RRHH'!FI36</f>
        <v>APORTE FISCAL PARA SERVICIO DE LA DEUDA</v>
      </c>
      <c r="D861" s="367">
        <f>'[1]VI. PRESUPUESTO Y RRHH'!FS36</f>
        <v>0</v>
      </c>
      <c r="E861" s="367">
        <f>'[1]VI. PRESUPUESTO Y RRHH'!FT36</f>
        <v>0</v>
      </c>
      <c r="F861" s="367">
        <f>'[1]VI. PRESUPUESTO Y RRHH'!FU36</f>
        <v>0</v>
      </c>
      <c r="G861" s="367">
        <f>'[1]VI. PRESUPUESTO Y RRHH'!FV36</f>
        <v>0</v>
      </c>
      <c r="H861" s="367">
        <f>'[1]VI. PRESUPUESTO Y RRHH'!FW36</f>
        <v>0</v>
      </c>
      <c r="I861" s="367">
        <f>'[1]VI. PRESUPUESTO Y RRHH'!FX36</f>
        <v>0</v>
      </c>
      <c r="J861" s="367">
        <f>'[1]VI. PRESUPUESTO Y RRHH'!FY36</f>
        <v>0</v>
      </c>
      <c r="K861" s="367">
        <f>'[1]VI. PRESUPUESTO Y RRHH'!FZ36</f>
        <v>0</v>
      </c>
      <c r="L861" s="367">
        <f>'[1]VI. PRESUPUESTO Y RRHH'!GA36</f>
        <v>0</v>
      </c>
      <c r="M861" s="367">
        <f>'[1]VI. PRESUPUESTO Y RRHH'!GB36</f>
        <v>0</v>
      </c>
    </row>
    <row r="862" spans="1:13" s="381" customFormat="1" ht="15.75" customHeight="1" x14ac:dyDescent="0.25">
      <c r="A862" s="367">
        <f>'[1]VI. PRESUPUESTO Y RRHH'!FG37</f>
        <v>29</v>
      </c>
      <c r="B862" s="367">
        <f>'[1]VI. PRESUPUESTO Y RRHH'!FH37</f>
        <v>0</v>
      </c>
      <c r="C862" s="367" t="str">
        <f>'[1]VI. PRESUPUESTO Y RRHH'!FI37</f>
        <v>ADQUISICION DE ACTIVOS NO FINANCIEROS</v>
      </c>
      <c r="D862" s="367">
        <f>'[1]VI. PRESUPUESTO Y RRHH'!FS37</f>
        <v>0</v>
      </c>
      <c r="E862" s="367">
        <f>'[1]VI. PRESUPUESTO Y RRHH'!FT37</f>
        <v>0</v>
      </c>
      <c r="F862" s="367">
        <f>'[1]VI. PRESUPUESTO Y RRHH'!FU37</f>
        <v>0</v>
      </c>
      <c r="G862" s="367">
        <f>'[1]VI. PRESUPUESTO Y RRHH'!FV37</f>
        <v>0</v>
      </c>
      <c r="H862" s="367">
        <f>'[1]VI. PRESUPUESTO Y RRHH'!FW37</f>
        <v>0</v>
      </c>
      <c r="I862" s="367">
        <f>'[1]VI. PRESUPUESTO Y RRHH'!FX37</f>
        <v>0</v>
      </c>
      <c r="J862" s="367">
        <f>'[1]VI. PRESUPUESTO Y RRHH'!FY37</f>
        <v>0</v>
      </c>
      <c r="K862" s="367">
        <f>'[1]VI. PRESUPUESTO Y RRHH'!FZ37</f>
        <v>0</v>
      </c>
      <c r="L862" s="367">
        <f>'[1]VI. PRESUPUESTO Y RRHH'!GA37</f>
        <v>0</v>
      </c>
      <c r="M862" s="367">
        <f>'[1]VI. PRESUPUESTO Y RRHH'!GB37</f>
        <v>0</v>
      </c>
    </row>
    <row r="863" spans="1:13" s="381" customFormat="1" ht="15.75" customHeight="1" x14ac:dyDescent="0.25">
      <c r="A863" s="367">
        <f>'[1]VI. PRESUPUESTO Y RRHH'!FG38</f>
        <v>30</v>
      </c>
      <c r="B863" s="367">
        <f>'[1]VI. PRESUPUESTO Y RRHH'!FH38</f>
        <v>0</v>
      </c>
      <c r="C863" s="367" t="str">
        <f>'[1]VI. PRESUPUESTO Y RRHH'!FI38</f>
        <v xml:space="preserve">ADQUISICIÓN DE ACTIVO FINANCIERO </v>
      </c>
      <c r="D863" s="367">
        <f>'[1]VI. PRESUPUESTO Y RRHH'!FS38</f>
        <v>0</v>
      </c>
      <c r="E863" s="367">
        <f>'[1]VI. PRESUPUESTO Y RRHH'!FT38</f>
        <v>0</v>
      </c>
      <c r="F863" s="367">
        <f>'[1]VI. PRESUPUESTO Y RRHH'!FU38</f>
        <v>0</v>
      </c>
      <c r="G863" s="367">
        <f>'[1]VI. PRESUPUESTO Y RRHH'!FV38</f>
        <v>0</v>
      </c>
      <c r="H863" s="367">
        <f>'[1]VI. PRESUPUESTO Y RRHH'!FW38</f>
        <v>0</v>
      </c>
      <c r="I863" s="367">
        <f>'[1]VI. PRESUPUESTO Y RRHH'!FX38</f>
        <v>0</v>
      </c>
      <c r="J863" s="367">
        <f>'[1]VI. PRESUPUESTO Y RRHH'!FY38</f>
        <v>0</v>
      </c>
      <c r="K863" s="367">
        <f>'[1]VI. PRESUPUESTO Y RRHH'!FZ38</f>
        <v>0</v>
      </c>
      <c r="L863" s="367">
        <f>'[1]VI. PRESUPUESTO Y RRHH'!GA38</f>
        <v>0</v>
      </c>
      <c r="M863" s="367">
        <f>'[1]VI. PRESUPUESTO Y RRHH'!GB38</f>
        <v>0</v>
      </c>
    </row>
    <row r="864" spans="1:13" s="381" customFormat="1" ht="15.75" customHeight="1" x14ac:dyDescent="0.25">
      <c r="A864" s="367">
        <f>'[1]VI. PRESUPUESTO Y RRHH'!FG39</f>
        <v>31</v>
      </c>
      <c r="B864" s="367">
        <f>'[1]VI. PRESUPUESTO Y RRHH'!FH39</f>
        <v>0</v>
      </c>
      <c r="C864" s="367" t="str">
        <f>'[1]VI. PRESUPUESTO Y RRHH'!FI39</f>
        <v>INICIATIVAS DE INVERSION</v>
      </c>
      <c r="D864" s="367">
        <f>'[1]VI. PRESUPUESTO Y RRHH'!FS39</f>
        <v>0</v>
      </c>
      <c r="E864" s="367">
        <f>'[1]VI. PRESUPUESTO Y RRHH'!FT39</f>
        <v>0</v>
      </c>
      <c r="F864" s="367">
        <f>'[1]VI. PRESUPUESTO Y RRHH'!FU39</f>
        <v>0</v>
      </c>
      <c r="G864" s="367">
        <f>'[1]VI. PRESUPUESTO Y RRHH'!FV39</f>
        <v>0</v>
      </c>
      <c r="H864" s="367">
        <f>'[1]VI. PRESUPUESTO Y RRHH'!FW39</f>
        <v>0</v>
      </c>
      <c r="I864" s="367">
        <f>'[1]VI. PRESUPUESTO Y RRHH'!FX39</f>
        <v>0</v>
      </c>
      <c r="J864" s="367">
        <f>'[1]VI. PRESUPUESTO Y RRHH'!FY39</f>
        <v>0</v>
      </c>
      <c r="K864" s="367">
        <f>'[1]VI. PRESUPUESTO Y RRHH'!FZ39</f>
        <v>0</v>
      </c>
      <c r="L864" s="367">
        <f>'[1]VI. PRESUPUESTO Y RRHH'!GA39</f>
        <v>0</v>
      </c>
      <c r="M864" s="367">
        <f>'[1]VI. PRESUPUESTO Y RRHH'!GB39</f>
        <v>0</v>
      </c>
    </row>
    <row r="865" spans="1:13" s="381" customFormat="1" ht="15.75" customHeight="1" x14ac:dyDescent="0.25">
      <c r="A865" s="367">
        <f>'[1]VI. PRESUPUESTO Y RRHH'!FG40</f>
        <v>32</v>
      </c>
      <c r="B865" s="367">
        <f>'[1]VI. PRESUPUESTO Y RRHH'!FH40</f>
        <v>0</v>
      </c>
      <c r="C865" s="367" t="str">
        <f>'[1]VI. PRESUPUESTO Y RRHH'!FI40</f>
        <v>PRESTAMOS</v>
      </c>
      <c r="D865" s="367">
        <f>'[1]VI. PRESUPUESTO Y RRHH'!FS40</f>
        <v>0</v>
      </c>
      <c r="E865" s="367">
        <f>'[1]VI. PRESUPUESTO Y RRHH'!FT40</f>
        <v>0</v>
      </c>
      <c r="F865" s="367">
        <f>'[1]VI. PRESUPUESTO Y RRHH'!FU40</f>
        <v>0</v>
      </c>
      <c r="G865" s="367">
        <f>'[1]VI. PRESUPUESTO Y RRHH'!FV40</f>
        <v>0</v>
      </c>
      <c r="H865" s="367">
        <f>'[1]VI. PRESUPUESTO Y RRHH'!FW40</f>
        <v>0</v>
      </c>
      <c r="I865" s="367">
        <f>'[1]VI. PRESUPUESTO Y RRHH'!FX40</f>
        <v>0</v>
      </c>
      <c r="J865" s="367">
        <f>'[1]VI. PRESUPUESTO Y RRHH'!FY40</f>
        <v>0</v>
      </c>
      <c r="K865" s="367">
        <f>'[1]VI. PRESUPUESTO Y RRHH'!FZ40</f>
        <v>0</v>
      </c>
      <c r="L865" s="367">
        <f>'[1]VI. PRESUPUESTO Y RRHH'!GA40</f>
        <v>0</v>
      </c>
      <c r="M865" s="367">
        <f>'[1]VI. PRESUPUESTO Y RRHH'!GB40</f>
        <v>0</v>
      </c>
    </row>
    <row r="866" spans="1:13" s="381" customFormat="1" ht="15.75" customHeight="1" x14ac:dyDescent="0.25">
      <c r="A866" s="367">
        <f>'[1]VI. PRESUPUESTO Y RRHH'!FG41</f>
        <v>33</v>
      </c>
      <c r="B866" s="367">
        <f>'[1]VI. PRESUPUESTO Y RRHH'!FH41</f>
        <v>0</v>
      </c>
      <c r="C866" s="367" t="str">
        <f>'[1]VI. PRESUPUESTO Y RRHH'!FI41</f>
        <v>TRANSFERENCIAS DE CAPITAL</v>
      </c>
      <c r="D866" s="367">
        <f>'[1]VI. PRESUPUESTO Y RRHH'!FS41</f>
        <v>0</v>
      </c>
      <c r="E866" s="367">
        <f>'[1]VI. PRESUPUESTO Y RRHH'!FT41</f>
        <v>0</v>
      </c>
      <c r="F866" s="367">
        <f>'[1]VI. PRESUPUESTO Y RRHH'!FU41</f>
        <v>0</v>
      </c>
      <c r="G866" s="367">
        <f>'[1]VI. PRESUPUESTO Y RRHH'!FV41</f>
        <v>0</v>
      </c>
      <c r="H866" s="367">
        <f>'[1]VI. PRESUPUESTO Y RRHH'!FW41</f>
        <v>0</v>
      </c>
      <c r="I866" s="367">
        <f>'[1]VI. PRESUPUESTO Y RRHH'!FX41</f>
        <v>0</v>
      </c>
      <c r="J866" s="367">
        <f>'[1]VI. PRESUPUESTO Y RRHH'!FY41</f>
        <v>0</v>
      </c>
      <c r="K866" s="367">
        <f>'[1]VI. PRESUPUESTO Y RRHH'!FZ41</f>
        <v>0</v>
      </c>
      <c r="L866" s="367">
        <f>'[1]VI. PRESUPUESTO Y RRHH'!GA41</f>
        <v>0</v>
      </c>
      <c r="M866" s="367">
        <f>'[1]VI. PRESUPUESTO Y RRHH'!GB41</f>
        <v>0</v>
      </c>
    </row>
    <row r="867" spans="1:13" s="381" customFormat="1" ht="15.75" customHeight="1" x14ac:dyDescent="0.25">
      <c r="A867" s="367">
        <f>'[1]VI. PRESUPUESTO Y RRHH'!FG42</f>
        <v>0</v>
      </c>
      <c r="B867" s="367" t="str">
        <f>'[1]VI. PRESUPUESTO Y RRHH'!FH42</f>
        <v>01</v>
      </c>
      <c r="C867" s="367" t="str">
        <f>'[1]VI. PRESUPUESTO Y RRHH'!FI42</f>
        <v xml:space="preserve"> Al Sector Privado</v>
      </c>
      <c r="D867" s="367">
        <f>'[1]VI. PRESUPUESTO Y RRHH'!FS42</f>
        <v>0</v>
      </c>
      <c r="E867" s="367">
        <f>'[1]VI. PRESUPUESTO Y RRHH'!FT42</f>
        <v>0</v>
      </c>
      <c r="F867" s="367">
        <f>'[1]VI. PRESUPUESTO Y RRHH'!FU42</f>
        <v>0</v>
      </c>
      <c r="G867" s="367">
        <f>'[1]VI. PRESUPUESTO Y RRHH'!FV42</f>
        <v>0</v>
      </c>
      <c r="H867" s="367">
        <f>'[1]VI. PRESUPUESTO Y RRHH'!FW42</f>
        <v>0</v>
      </c>
      <c r="I867" s="367">
        <f>'[1]VI. PRESUPUESTO Y RRHH'!FX42</f>
        <v>0</v>
      </c>
      <c r="J867" s="367">
        <f>'[1]VI. PRESUPUESTO Y RRHH'!FY42</f>
        <v>0</v>
      </c>
      <c r="K867" s="367">
        <f>'[1]VI. PRESUPUESTO Y RRHH'!FZ42</f>
        <v>0</v>
      </c>
      <c r="L867" s="367">
        <f>'[1]VI. PRESUPUESTO Y RRHH'!GA42</f>
        <v>0</v>
      </c>
      <c r="M867" s="367">
        <f>'[1]VI. PRESUPUESTO Y RRHH'!GB42</f>
        <v>0</v>
      </c>
    </row>
    <row r="868" spans="1:13" s="381" customFormat="1" ht="15.75" customHeight="1" x14ac:dyDescent="0.25">
      <c r="A868" s="367">
        <f>'[1]VI. PRESUPUESTO Y RRHH'!FG43</f>
        <v>0</v>
      </c>
      <c r="B868" s="367" t="str">
        <f>'[1]VI. PRESUPUESTO Y RRHH'!FH43</f>
        <v>01</v>
      </c>
      <c r="C868" s="367">
        <f>'[1]VI. PRESUPUESTO Y RRHH'!FI43</f>
        <v>0</v>
      </c>
      <c r="D868" s="367">
        <f>'[1]VI. PRESUPUESTO Y RRHH'!FS43</f>
        <v>0</v>
      </c>
      <c r="E868" s="367">
        <f>'[1]VI. PRESUPUESTO Y RRHH'!FT43</f>
        <v>0</v>
      </c>
      <c r="F868" s="367">
        <f>'[1]VI. PRESUPUESTO Y RRHH'!FU43</f>
        <v>0</v>
      </c>
      <c r="G868" s="367">
        <f>'[1]VI. PRESUPUESTO Y RRHH'!FV43</f>
        <v>0</v>
      </c>
      <c r="H868" s="367">
        <f>'[1]VI. PRESUPUESTO Y RRHH'!FW43</f>
        <v>0</v>
      </c>
      <c r="I868" s="367">
        <f>'[1]VI. PRESUPUESTO Y RRHH'!FX43</f>
        <v>0</v>
      </c>
      <c r="J868" s="367">
        <f>'[1]VI. PRESUPUESTO Y RRHH'!FY43</f>
        <v>0</v>
      </c>
      <c r="K868" s="367">
        <f>'[1]VI. PRESUPUESTO Y RRHH'!FZ43</f>
        <v>0</v>
      </c>
      <c r="L868" s="367">
        <f>'[1]VI. PRESUPUESTO Y RRHH'!GA43</f>
        <v>0</v>
      </c>
      <c r="M868" s="367">
        <f>'[1]VI. PRESUPUESTO Y RRHH'!GB43</f>
        <v>0</v>
      </c>
    </row>
    <row r="869" spans="1:13" s="381" customFormat="1" ht="15.75" customHeight="1" x14ac:dyDescent="0.25">
      <c r="A869" s="367">
        <f>'[1]VI. PRESUPUESTO Y RRHH'!FG44</f>
        <v>0</v>
      </c>
      <c r="B869" s="367" t="str">
        <f>'[1]VI. PRESUPUESTO Y RRHH'!FH44</f>
        <v>01</v>
      </c>
      <c r="C869" s="367">
        <f>'[1]VI. PRESUPUESTO Y RRHH'!FI44</f>
        <v>0</v>
      </c>
      <c r="D869" s="367">
        <f>'[1]VI. PRESUPUESTO Y RRHH'!FS44</f>
        <v>0</v>
      </c>
      <c r="E869" s="367">
        <f>'[1]VI. PRESUPUESTO Y RRHH'!FT44</f>
        <v>0</v>
      </c>
      <c r="F869" s="367">
        <f>'[1]VI. PRESUPUESTO Y RRHH'!FU44</f>
        <v>0</v>
      </c>
      <c r="G869" s="367">
        <f>'[1]VI. PRESUPUESTO Y RRHH'!FV44</f>
        <v>0</v>
      </c>
      <c r="H869" s="367">
        <f>'[1]VI. PRESUPUESTO Y RRHH'!FW44</f>
        <v>0</v>
      </c>
      <c r="I869" s="367">
        <f>'[1]VI. PRESUPUESTO Y RRHH'!FX44</f>
        <v>0</v>
      </c>
      <c r="J869" s="367">
        <f>'[1]VI. PRESUPUESTO Y RRHH'!FY44</f>
        <v>0</v>
      </c>
      <c r="K869" s="367">
        <f>'[1]VI. PRESUPUESTO Y RRHH'!FZ44</f>
        <v>0</v>
      </c>
      <c r="L869" s="367">
        <f>'[1]VI. PRESUPUESTO Y RRHH'!GA44</f>
        <v>0</v>
      </c>
      <c r="M869" s="367">
        <f>'[1]VI. PRESUPUESTO Y RRHH'!GB44</f>
        <v>0</v>
      </c>
    </row>
    <row r="870" spans="1:13" s="381" customFormat="1" ht="15.75" customHeight="1" x14ac:dyDescent="0.25">
      <c r="A870" s="367">
        <f>'[1]VI. PRESUPUESTO Y RRHH'!FG45</f>
        <v>0</v>
      </c>
      <c r="B870" s="367" t="str">
        <f>'[1]VI. PRESUPUESTO Y RRHH'!FH45</f>
        <v>01</v>
      </c>
      <c r="C870" s="367">
        <f>'[1]VI. PRESUPUESTO Y RRHH'!FI45</f>
        <v>0</v>
      </c>
      <c r="D870" s="367">
        <f>'[1]VI. PRESUPUESTO Y RRHH'!FS45</f>
        <v>0</v>
      </c>
      <c r="E870" s="367">
        <f>'[1]VI. PRESUPUESTO Y RRHH'!FT45</f>
        <v>0</v>
      </c>
      <c r="F870" s="367">
        <f>'[1]VI. PRESUPUESTO Y RRHH'!FU45</f>
        <v>0</v>
      </c>
      <c r="G870" s="367">
        <f>'[1]VI. PRESUPUESTO Y RRHH'!FV45</f>
        <v>0</v>
      </c>
      <c r="H870" s="367">
        <f>'[1]VI. PRESUPUESTO Y RRHH'!FW45</f>
        <v>0</v>
      </c>
      <c r="I870" s="367">
        <f>'[1]VI. PRESUPUESTO Y RRHH'!FX45</f>
        <v>0</v>
      </c>
      <c r="J870" s="367">
        <f>'[1]VI. PRESUPUESTO Y RRHH'!FY45</f>
        <v>0</v>
      </c>
      <c r="K870" s="367">
        <f>'[1]VI. PRESUPUESTO Y RRHH'!FZ45</f>
        <v>0</v>
      </c>
      <c r="L870" s="367">
        <f>'[1]VI. PRESUPUESTO Y RRHH'!GA45</f>
        <v>0</v>
      </c>
      <c r="M870" s="367">
        <f>'[1]VI. PRESUPUESTO Y RRHH'!GB45</f>
        <v>0</v>
      </c>
    </row>
    <row r="871" spans="1:13" s="381" customFormat="1" ht="15.75" customHeight="1" x14ac:dyDescent="0.25">
      <c r="A871" s="367">
        <f>'[1]VI. PRESUPUESTO Y RRHH'!FG46</f>
        <v>0</v>
      </c>
      <c r="B871" s="367" t="str">
        <f>'[1]VI. PRESUPUESTO Y RRHH'!FH46</f>
        <v>01</v>
      </c>
      <c r="C871" s="367">
        <f>'[1]VI. PRESUPUESTO Y RRHH'!FI46</f>
        <v>0</v>
      </c>
      <c r="D871" s="367">
        <f>'[1]VI. PRESUPUESTO Y RRHH'!FS46</f>
        <v>0</v>
      </c>
      <c r="E871" s="367">
        <f>'[1]VI. PRESUPUESTO Y RRHH'!FT46</f>
        <v>0</v>
      </c>
      <c r="F871" s="367">
        <f>'[1]VI. PRESUPUESTO Y RRHH'!FU46</f>
        <v>0</v>
      </c>
      <c r="G871" s="367">
        <f>'[1]VI. PRESUPUESTO Y RRHH'!FV46</f>
        <v>0</v>
      </c>
      <c r="H871" s="367">
        <f>'[1]VI. PRESUPUESTO Y RRHH'!FW46</f>
        <v>0</v>
      </c>
      <c r="I871" s="367">
        <f>'[1]VI. PRESUPUESTO Y RRHH'!FX46</f>
        <v>0</v>
      </c>
      <c r="J871" s="367">
        <f>'[1]VI. PRESUPUESTO Y RRHH'!FY46</f>
        <v>0</v>
      </c>
      <c r="K871" s="367">
        <f>'[1]VI. PRESUPUESTO Y RRHH'!FZ46</f>
        <v>0</v>
      </c>
      <c r="L871" s="367">
        <f>'[1]VI. PRESUPUESTO Y RRHH'!GA46</f>
        <v>0</v>
      </c>
      <c r="M871" s="367">
        <f>'[1]VI. PRESUPUESTO Y RRHH'!GB46</f>
        <v>0</v>
      </c>
    </row>
    <row r="872" spans="1:13" s="381" customFormat="1" ht="15.75" customHeight="1" x14ac:dyDescent="0.25">
      <c r="A872" s="367">
        <f>'[1]VI. PRESUPUESTO Y RRHH'!FG47</f>
        <v>0</v>
      </c>
      <c r="B872" s="367" t="str">
        <f>'[1]VI. PRESUPUESTO Y RRHH'!FH47</f>
        <v>02</v>
      </c>
      <c r="C872" s="367" t="str">
        <f>'[1]VI. PRESUPUESTO Y RRHH'!FI47</f>
        <v>Al Gobierno Central</v>
      </c>
      <c r="D872" s="367">
        <f>'[1]VI. PRESUPUESTO Y RRHH'!FS47</f>
        <v>0</v>
      </c>
      <c r="E872" s="367">
        <f>'[1]VI. PRESUPUESTO Y RRHH'!FT47</f>
        <v>0</v>
      </c>
      <c r="F872" s="367">
        <f>'[1]VI. PRESUPUESTO Y RRHH'!FU47</f>
        <v>0</v>
      </c>
      <c r="G872" s="367">
        <f>'[1]VI. PRESUPUESTO Y RRHH'!FV47</f>
        <v>0</v>
      </c>
      <c r="H872" s="367">
        <f>'[1]VI. PRESUPUESTO Y RRHH'!FW47</f>
        <v>0</v>
      </c>
      <c r="I872" s="367">
        <f>'[1]VI. PRESUPUESTO Y RRHH'!FX47</f>
        <v>0</v>
      </c>
      <c r="J872" s="367">
        <f>'[1]VI. PRESUPUESTO Y RRHH'!FY47</f>
        <v>0</v>
      </c>
      <c r="K872" s="367">
        <f>'[1]VI. PRESUPUESTO Y RRHH'!FZ47</f>
        <v>0</v>
      </c>
      <c r="L872" s="367">
        <f>'[1]VI. PRESUPUESTO Y RRHH'!GA47</f>
        <v>0</v>
      </c>
      <c r="M872" s="367">
        <f>'[1]VI. PRESUPUESTO Y RRHH'!GB47</f>
        <v>0</v>
      </c>
    </row>
    <row r="873" spans="1:13" s="381" customFormat="1" ht="15.75" customHeight="1" x14ac:dyDescent="0.25">
      <c r="A873" s="367">
        <f>'[1]VI. PRESUPUESTO Y RRHH'!FG48</f>
        <v>0</v>
      </c>
      <c r="B873" s="367" t="str">
        <f>'[1]VI. PRESUPUESTO Y RRHH'!FH48</f>
        <v>03</v>
      </c>
      <c r="C873" s="367" t="str">
        <f>'[1]VI. PRESUPUESTO Y RRHH'!FI48</f>
        <v>A Otras Entidades Públicas</v>
      </c>
      <c r="D873" s="367">
        <f>'[1]VI. PRESUPUESTO Y RRHH'!FS48</f>
        <v>0</v>
      </c>
      <c r="E873" s="367">
        <f>'[1]VI. PRESUPUESTO Y RRHH'!FT48</f>
        <v>0</v>
      </c>
      <c r="F873" s="367">
        <f>'[1]VI. PRESUPUESTO Y RRHH'!FU48</f>
        <v>0</v>
      </c>
      <c r="G873" s="367">
        <f>'[1]VI. PRESUPUESTO Y RRHH'!FV48</f>
        <v>0</v>
      </c>
      <c r="H873" s="367">
        <f>'[1]VI. PRESUPUESTO Y RRHH'!FW48</f>
        <v>0</v>
      </c>
      <c r="I873" s="367">
        <f>'[1]VI. PRESUPUESTO Y RRHH'!FX48</f>
        <v>0</v>
      </c>
      <c r="J873" s="367">
        <f>'[1]VI. PRESUPUESTO Y RRHH'!FY48</f>
        <v>0</v>
      </c>
      <c r="K873" s="367">
        <f>'[1]VI. PRESUPUESTO Y RRHH'!FZ48</f>
        <v>0</v>
      </c>
      <c r="L873" s="367">
        <f>'[1]VI. PRESUPUESTO Y RRHH'!GA48</f>
        <v>0</v>
      </c>
      <c r="M873" s="367">
        <f>'[1]VI. PRESUPUESTO Y RRHH'!GB48</f>
        <v>0</v>
      </c>
    </row>
    <row r="874" spans="1:13" s="381" customFormat="1" ht="15.75" customHeight="1" x14ac:dyDescent="0.25">
      <c r="A874" s="367">
        <f>'[1]VI. PRESUPUESTO Y RRHH'!FG49</f>
        <v>0</v>
      </c>
      <c r="B874" s="367" t="str">
        <f>'[1]VI. PRESUPUESTO Y RRHH'!FH49</f>
        <v xml:space="preserve">04 </v>
      </c>
      <c r="C874" s="367" t="str">
        <f>'[1]VI. PRESUPUESTO Y RRHH'!FI49</f>
        <v>A Empresas Públicas no financieras</v>
      </c>
      <c r="D874" s="367">
        <f>'[1]VI. PRESUPUESTO Y RRHH'!FS49</f>
        <v>0</v>
      </c>
      <c r="E874" s="367">
        <f>'[1]VI. PRESUPUESTO Y RRHH'!FT49</f>
        <v>0</v>
      </c>
      <c r="F874" s="367">
        <f>'[1]VI. PRESUPUESTO Y RRHH'!FU49</f>
        <v>0</v>
      </c>
      <c r="G874" s="367">
        <f>'[1]VI. PRESUPUESTO Y RRHH'!FV49</f>
        <v>0</v>
      </c>
      <c r="H874" s="367">
        <f>'[1]VI. PRESUPUESTO Y RRHH'!FW49</f>
        <v>0</v>
      </c>
      <c r="I874" s="367">
        <f>'[1]VI. PRESUPUESTO Y RRHH'!FX49</f>
        <v>0</v>
      </c>
      <c r="J874" s="367">
        <f>'[1]VI. PRESUPUESTO Y RRHH'!FY49</f>
        <v>0</v>
      </c>
      <c r="K874" s="367">
        <f>'[1]VI. PRESUPUESTO Y RRHH'!FZ49</f>
        <v>0</v>
      </c>
      <c r="L874" s="367">
        <f>'[1]VI. PRESUPUESTO Y RRHH'!GA49</f>
        <v>0</v>
      </c>
      <c r="M874" s="367">
        <f>'[1]VI. PRESUPUESTO Y RRHH'!GB49</f>
        <v>0</v>
      </c>
    </row>
    <row r="875" spans="1:13" s="381" customFormat="1" ht="15.75" customHeight="1" x14ac:dyDescent="0.25">
      <c r="A875" s="367">
        <f>'[1]VI. PRESUPUESTO Y RRHH'!FG50</f>
        <v>0</v>
      </c>
      <c r="B875" s="367" t="str">
        <f>'[1]VI. PRESUPUESTO Y RRHH'!FH50</f>
        <v>05</v>
      </c>
      <c r="C875" s="367" t="str">
        <f>'[1]VI. PRESUPUESTO Y RRHH'!FI50</f>
        <v>A Empresas Públicas  financieras</v>
      </c>
      <c r="D875" s="367">
        <f>'[1]VI. PRESUPUESTO Y RRHH'!FS50</f>
        <v>0</v>
      </c>
      <c r="E875" s="367">
        <f>'[1]VI. PRESUPUESTO Y RRHH'!FT50</f>
        <v>0</v>
      </c>
      <c r="F875" s="367">
        <f>'[1]VI. PRESUPUESTO Y RRHH'!FU50</f>
        <v>0</v>
      </c>
      <c r="G875" s="367">
        <f>'[1]VI. PRESUPUESTO Y RRHH'!FV50</f>
        <v>0</v>
      </c>
      <c r="H875" s="367">
        <f>'[1]VI. PRESUPUESTO Y RRHH'!FW50</f>
        <v>0</v>
      </c>
      <c r="I875" s="367">
        <f>'[1]VI. PRESUPUESTO Y RRHH'!FX50</f>
        <v>0</v>
      </c>
      <c r="J875" s="367">
        <f>'[1]VI. PRESUPUESTO Y RRHH'!FY50</f>
        <v>0</v>
      </c>
      <c r="K875" s="367">
        <f>'[1]VI. PRESUPUESTO Y RRHH'!FZ50</f>
        <v>0</v>
      </c>
      <c r="L875" s="367">
        <f>'[1]VI. PRESUPUESTO Y RRHH'!GA50</f>
        <v>0</v>
      </c>
      <c r="M875" s="367">
        <f>'[1]VI. PRESUPUESTO Y RRHH'!GB50</f>
        <v>0</v>
      </c>
    </row>
    <row r="876" spans="1:13" s="381" customFormat="1" ht="15.75" customHeight="1" x14ac:dyDescent="0.25">
      <c r="A876" s="367">
        <f>'[1]VI. PRESUPUESTO Y RRHH'!FG51</f>
        <v>0</v>
      </c>
      <c r="B876" s="367" t="str">
        <f>'[1]VI. PRESUPUESTO Y RRHH'!FH51</f>
        <v>06</v>
      </c>
      <c r="C876" s="367" t="str">
        <f>'[1]VI. PRESUPUESTO Y RRHH'!FI51</f>
        <v>A gobiernos extranjeros</v>
      </c>
      <c r="D876" s="367">
        <f>'[1]VI. PRESUPUESTO Y RRHH'!FS51</f>
        <v>0</v>
      </c>
      <c r="E876" s="367">
        <f>'[1]VI. PRESUPUESTO Y RRHH'!FT51</f>
        <v>0</v>
      </c>
      <c r="F876" s="367">
        <f>'[1]VI. PRESUPUESTO Y RRHH'!FU51</f>
        <v>0</v>
      </c>
      <c r="G876" s="367">
        <f>'[1]VI. PRESUPUESTO Y RRHH'!FV51</f>
        <v>0</v>
      </c>
      <c r="H876" s="367">
        <f>'[1]VI. PRESUPUESTO Y RRHH'!FW51</f>
        <v>0</v>
      </c>
      <c r="I876" s="367">
        <f>'[1]VI. PRESUPUESTO Y RRHH'!FX51</f>
        <v>0</v>
      </c>
      <c r="J876" s="367">
        <f>'[1]VI. PRESUPUESTO Y RRHH'!FY51</f>
        <v>0</v>
      </c>
      <c r="K876" s="367">
        <f>'[1]VI. PRESUPUESTO Y RRHH'!FZ51</f>
        <v>0</v>
      </c>
      <c r="L876" s="367">
        <f>'[1]VI. PRESUPUESTO Y RRHH'!GA51</f>
        <v>0</v>
      </c>
      <c r="M876" s="367">
        <f>'[1]VI. PRESUPUESTO Y RRHH'!GB51</f>
        <v>0</v>
      </c>
    </row>
    <row r="877" spans="1:13" s="381" customFormat="1" ht="15.75" customHeight="1" x14ac:dyDescent="0.25">
      <c r="A877" s="367">
        <f>'[1]VI. PRESUPUESTO Y RRHH'!FG52</f>
        <v>0</v>
      </c>
      <c r="B877" s="367" t="str">
        <f>'[1]VI. PRESUPUESTO Y RRHH'!FH52</f>
        <v>07</v>
      </c>
      <c r="C877" s="367" t="str">
        <f>'[1]VI. PRESUPUESTO Y RRHH'!FI52</f>
        <v>A Org. Internacionales</v>
      </c>
      <c r="D877" s="367">
        <f>'[1]VI. PRESUPUESTO Y RRHH'!FS52</f>
        <v>0</v>
      </c>
      <c r="E877" s="367">
        <f>'[1]VI. PRESUPUESTO Y RRHH'!FT52</f>
        <v>0</v>
      </c>
      <c r="F877" s="367">
        <f>'[1]VI. PRESUPUESTO Y RRHH'!FU52</f>
        <v>0</v>
      </c>
      <c r="G877" s="367">
        <f>'[1]VI. PRESUPUESTO Y RRHH'!FV52</f>
        <v>0</v>
      </c>
      <c r="H877" s="367">
        <f>'[1]VI. PRESUPUESTO Y RRHH'!FW52</f>
        <v>0</v>
      </c>
      <c r="I877" s="367">
        <f>'[1]VI. PRESUPUESTO Y RRHH'!FX52</f>
        <v>0</v>
      </c>
      <c r="J877" s="367">
        <f>'[1]VI. PRESUPUESTO Y RRHH'!FY52</f>
        <v>0</v>
      </c>
      <c r="K877" s="367">
        <f>'[1]VI. PRESUPUESTO Y RRHH'!FZ52</f>
        <v>0</v>
      </c>
      <c r="L877" s="367">
        <f>'[1]VI. PRESUPUESTO Y RRHH'!GA52</f>
        <v>0</v>
      </c>
      <c r="M877" s="367">
        <f>'[1]VI. PRESUPUESTO Y RRHH'!GB52</f>
        <v>0</v>
      </c>
    </row>
    <row r="878" spans="1:13" s="381" customFormat="1" ht="15.75" customHeight="1" x14ac:dyDescent="0.25">
      <c r="A878" s="367">
        <f>'[1]VI. PRESUPUESTO Y RRHH'!FG53</f>
        <v>34</v>
      </c>
      <c r="B878" s="367">
        <f>'[1]VI. PRESUPUESTO Y RRHH'!FH53</f>
        <v>0</v>
      </c>
      <c r="C878" s="367" t="str">
        <f>'[1]VI. PRESUPUESTO Y RRHH'!FI53</f>
        <v>SERVICIO DE LA DEUDA</v>
      </c>
      <c r="D878" s="367">
        <f>'[1]VI. PRESUPUESTO Y RRHH'!FS53</f>
        <v>0</v>
      </c>
      <c r="E878" s="367">
        <f>'[1]VI. PRESUPUESTO Y RRHH'!FT53</f>
        <v>0</v>
      </c>
      <c r="F878" s="367">
        <f>'[1]VI. PRESUPUESTO Y RRHH'!FU53</f>
        <v>0</v>
      </c>
      <c r="G878" s="367">
        <f>'[1]VI. PRESUPUESTO Y RRHH'!FV53</f>
        <v>0</v>
      </c>
      <c r="H878" s="367">
        <f>'[1]VI. PRESUPUESTO Y RRHH'!FW53</f>
        <v>0</v>
      </c>
      <c r="I878" s="367">
        <f>'[1]VI. PRESUPUESTO Y RRHH'!FX53</f>
        <v>0</v>
      </c>
      <c r="J878" s="367">
        <f>'[1]VI. PRESUPUESTO Y RRHH'!FY53</f>
        <v>0</v>
      </c>
      <c r="K878" s="367">
        <f>'[1]VI. PRESUPUESTO Y RRHH'!FZ53</f>
        <v>0</v>
      </c>
      <c r="L878" s="367">
        <f>'[1]VI. PRESUPUESTO Y RRHH'!GA53</f>
        <v>0</v>
      </c>
      <c r="M878" s="367">
        <f>'[1]VI. PRESUPUESTO Y RRHH'!GB53</f>
        <v>0</v>
      </c>
    </row>
    <row r="879" spans="1:13" s="381" customFormat="1" ht="15.75" customHeight="1" x14ac:dyDescent="0.25">
      <c r="A879" s="367">
        <f>'[1]VI. PRESUPUESTO Y RRHH'!FG54</f>
        <v>35</v>
      </c>
      <c r="B879" s="367">
        <f>'[1]VI. PRESUPUESTO Y RRHH'!FH54</f>
        <v>0</v>
      </c>
      <c r="C879" s="367" t="str">
        <f>'[1]VI. PRESUPUESTO Y RRHH'!FI54</f>
        <v>SALDO FINAL DE CAJA</v>
      </c>
      <c r="D879" s="367">
        <f>'[1]VI. PRESUPUESTO Y RRHH'!FS54</f>
        <v>0</v>
      </c>
      <c r="E879" s="367">
        <f>'[1]VI. PRESUPUESTO Y RRHH'!FT54</f>
        <v>0</v>
      </c>
      <c r="F879" s="367">
        <f>'[1]VI. PRESUPUESTO Y RRHH'!FU54</f>
        <v>0</v>
      </c>
      <c r="G879" s="367">
        <f>'[1]VI. PRESUPUESTO Y RRHH'!FV54</f>
        <v>0</v>
      </c>
      <c r="H879" s="367">
        <f>'[1]VI. PRESUPUESTO Y RRHH'!FW54</f>
        <v>0</v>
      </c>
      <c r="I879" s="367">
        <f>'[1]VI. PRESUPUESTO Y RRHH'!FX54</f>
        <v>0</v>
      </c>
      <c r="J879" s="367">
        <f>'[1]VI. PRESUPUESTO Y RRHH'!FY54</f>
        <v>0</v>
      </c>
      <c r="K879" s="367">
        <f>'[1]VI. PRESUPUESTO Y RRHH'!FZ54</f>
        <v>0</v>
      </c>
      <c r="L879" s="367">
        <f>'[1]VI. PRESUPUESTO Y RRHH'!GA54</f>
        <v>0</v>
      </c>
      <c r="M879" s="367">
        <f>'[1]VI. PRESUPUESTO Y RRHH'!GB54</f>
        <v>0</v>
      </c>
    </row>
    <row r="880" spans="1:13" s="381" customFormat="1" ht="15.75" customHeight="1" x14ac:dyDescent="0.25">
      <c r="A880" s="367" t="str">
        <f>'[1]VI. PRESUPUESTO Y RRHH'!FG55</f>
        <v>TOTAL</v>
      </c>
      <c r="B880" s="367">
        <f>'[1]VI. PRESUPUESTO Y RRHH'!FH55</f>
        <v>0</v>
      </c>
      <c r="C880" s="367">
        <f>'[1]VI. PRESUPUESTO Y RRHH'!FI55</f>
        <v>0</v>
      </c>
      <c r="D880" s="367">
        <f>'[1]VI. PRESUPUESTO Y RRHH'!FS55</f>
        <v>0</v>
      </c>
      <c r="E880" s="367">
        <f>'[1]VI. PRESUPUESTO Y RRHH'!FT55</f>
        <v>0</v>
      </c>
      <c r="F880" s="367">
        <f>'[1]VI. PRESUPUESTO Y RRHH'!FU55</f>
        <v>0</v>
      </c>
      <c r="G880" s="367">
        <f>'[1]VI. PRESUPUESTO Y RRHH'!FV55</f>
        <v>0</v>
      </c>
      <c r="H880" s="367">
        <f>'[1]VI. PRESUPUESTO Y RRHH'!FW55</f>
        <v>0</v>
      </c>
      <c r="I880" s="367">
        <f>'[1]VI. PRESUPUESTO Y RRHH'!FX55</f>
        <v>0</v>
      </c>
      <c r="J880" s="367">
        <f>'[1]VI. PRESUPUESTO Y RRHH'!FY55</f>
        <v>0</v>
      </c>
      <c r="K880" s="367">
        <f>'[1]VI. PRESUPUESTO Y RRHH'!FZ55</f>
        <v>0</v>
      </c>
      <c r="L880" s="367">
        <f>'[1]VI. PRESUPUESTO Y RRHH'!GA55</f>
        <v>0</v>
      </c>
      <c r="M880" s="367">
        <f>'[1]VI. PRESUPUESTO Y RRHH'!GB55</f>
        <v>0</v>
      </c>
    </row>
    <row r="881" spans="1:13" s="381" customFormat="1" ht="15.75" customHeight="1" x14ac:dyDescent="0.25">
      <c r="A881" s="367" t="str">
        <f>'[1]VI. PRESUPUESTO Y RRHH'!GD15</f>
        <v>Partida</v>
      </c>
      <c r="B881" s="367">
        <f>'[1]VI. PRESUPUESTO Y RRHH'!GE15</f>
        <v>0</v>
      </c>
      <c r="C881" s="367" t="str">
        <f>'[1]VI. PRESUPUESTO Y RRHH'!GF15</f>
        <v>Capitulo</v>
      </c>
      <c r="D881" s="367">
        <f>'[1]VI. PRESUPUESTO Y RRHH'!GG15</f>
        <v>0</v>
      </c>
      <c r="E881" s="367" t="str">
        <f>'[1]VI. PRESUPUESTO Y RRHH'!GH15</f>
        <v>Programa</v>
      </c>
      <c r="F881" s="367">
        <f>'[1]VI. PRESUPUESTO Y RRHH'!GI15</f>
        <v>0</v>
      </c>
      <c r="G881" s="367"/>
      <c r="H881" s="367"/>
      <c r="I881" s="367"/>
      <c r="J881" s="367"/>
      <c r="K881" s="367"/>
      <c r="L881" s="367"/>
      <c r="M881" s="367"/>
    </row>
    <row r="882" spans="1:13" s="381" customFormat="1" ht="15.75" customHeight="1" x14ac:dyDescent="0.25">
      <c r="A882" s="367" t="str">
        <f>'[1]VI. PRESUPUESTO Y RRHH'!GD16</f>
        <v xml:space="preserve">SUBTITULO </v>
      </c>
      <c r="B882" s="367" t="str">
        <f>'[1]VI. PRESUPUESTO Y RRHH'!GE16</f>
        <v>ITEM</v>
      </c>
      <c r="C882" s="367" t="str">
        <f>'[1]VI. PRESUPUESTO Y RRHH'!GF16</f>
        <v>DENOMINACIONES</v>
      </c>
      <c r="D882" s="367" t="str">
        <f>'[1]VI. PRESUPUESTO Y RRHH'!GP16</f>
        <v>ASIGNACIÓN</v>
      </c>
      <c r="E882" s="367" t="str">
        <f>'[1]VI. PRESUPUESTO Y RRHH'!GQ16</f>
        <v>GASTO SOCIAL (M$)</v>
      </c>
      <c r="F882" s="367">
        <f>'[1]VI. PRESUPUESTO Y RRHH'!GR16</f>
        <v>0</v>
      </c>
      <c r="G882" s="367">
        <f>'[1]VI. PRESUPUESTO Y RRHH'!GS16</f>
        <v>0</v>
      </c>
      <c r="H882" s="367">
        <f>'[1]VI. PRESUPUESTO Y RRHH'!GT16</f>
        <v>0</v>
      </c>
      <c r="I882" s="367" t="str">
        <f>'[1]VI. PRESUPUESTO Y RRHH'!GU16</f>
        <v>GASTOS ADMINISTRATIVOS (M$)</v>
      </c>
      <c r="J882" s="367">
        <f>'[1]VI. PRESUPUESTO Y RRHH'!GV16</f>
        <v>0</v>
      </c>
      <c r="K882" s="367">
        <f>'[1]VI. PRESUPUESTO Y RRHH'!GW16</f>
        <v>0</v>
      </c>
      <c r="L882" s="367">
        <f>'[1]VI. PRESUPUESTO Y RRHH'!GX16</f>
        <v>0</v>
      </c>
      <c r="M882" s="367" t="str">
        <f>'[1]VI. PRESUPUESTO Y RRHH'!GY16</f>
        <v>TOTAL</v>
      </c>
    </row>
    <row r="883" spans="1:13" s="381" customFormat="1" ht="15.75" customHeight="1" x14ac:dyDescent="0.25">
      <c r="A883" s="367">
        <f>'[1]VI. PRESUPUESTO Y RRHH'!GD17</f>
        <v>0</v>
      </c>
      <c r="B883" s="367">
        <f>'[1]VI. PRESUPUESTO Y RRHH'!GE17</f>
        <v>0</v>
      </c>
      <c r="C883" s="367">
        <f>'[1]VI. PRESUPUESTO Y RRHH'!GF17</f>
        <v>0</v>
      </c>
      <c r="D883" s="367">
        <f>'[1]VI. PRESUPUESTO Y RRHH'!GP17</f>
        <v>0</v>
      </c>
      <c r="E883" s="367" t="str">
        <f>'[1]VI. PRESUPUESTO Y RRHH'!GQ17</f>
        <v>MONETARIO</v>
      </c>
      <c r="F883" s="367" t="str">
        <f>'[1]VI. PRESUPUESTO Y RRHH'!GR17</f>
        <v>BIENES</v>
      </c>
      <c r="G883" s="367" t="str">
        <f>'[1]VI. PRESUPUESTO Y RRHH'!GS17</f>
        <v>PERSONAL / RRHH</v>
      </c>
      <c r="H883" s="367" t="str">
        <f>'[1]VI. PRESUPUESTO Y RRHH'!GT17</f>
        <v>OTROS SERVICIOS</v>
      </c>
      <c r="I883" s="367" t="str">
        <f>'[1]VI. PRESUPUESTO Y RRHH'!GU17</f>
        <v>PERSONAL / RRHH</v>
      </c>
      <c r="J883" s="367" t="str">
        <f>'[1]VI. PRESUPUESTO Y RRHH'!GV17</f>
        <v>BIENES/ EQUIPAMIENTO</v>
      </c>
      <c r="K883" s="367" t="str">
        <f>'[1]VI. PRESUPUESTO Y RRHH'!GW17</f>
        <v>SERVICIOS</v>
      </c>
      <c r="L883" s="367" t="str">
        <f>'[1]VI. PRESUPUESTO Y RRHH'!GX17</f>
        <v>OTROS</v>
      </c>
      <c r="M883" s="367">
        <f>'[1]VI. PRESUPUESTO Y RRHH'!GY17</f>
        <v>0</v>
      </c>
    </row>
    <row r="884" spans="1:13" s="381" customFormat="1" ht="15.75" customHeight="1" x14ac:dyDescent="0.25">
      <c r="A884" s="367">
        <f>'[1]VI. PRESUPUESTO Y RRHH'!GD18</f>
        <v>21</v>
      </c>
      <c r="B884" s="367">
        <f>'[1]VI. PRESUPUESTO Y RRHH'!GE18</f>
        <v>0</v>
      </c>
      <c r="C884" s="367" t="str">
        <f>'[1]VI. PRESUPUESTO Y RRHH'!GF18</f>
        <v>GASTOS EN PERSONAL</v>
      </c>
      <c r="D884" s="367">
        <f>'[1]VI. PRESUPUESTO Y RRHH'!GP18</f>
        <v>0</v>
      </c>
      <c r="E884" s="367">
        <f>'[1]VI. PRESUPUESTO Y RRHH'!GQ18</f>
        <v>0</v>
      </c>
      <c r="F884" s="367">
        <f>'[1]VI. PRESUPUESTO Y RRHH'!GR18</f>
        <v>0</v>
      </c>
      <c r="G884" s="367">
        <f>'[1]VI. PRESUPUESTO Y RRHH'!GS18</f>
        <v>0</v>
      </c>
      <c r="H884" s="367">
        <f>'[1]VI. PRESUPUESTO Y RRHH'!GT18</f>
        <v>0</v>
      </c>
      <c r="I884" s="367">
        <f>'[1]VI. PRESUPUESTO Y RRHH'!GU18</f>
        <v>0</v>
      </c>
      <c r="J884" s="367">
        <f>'[1]VI. PRESUPUESTO Y RRHH'!GV18</f>
        <v>0</v>
      </c>
      <c r="K884" s="367">
        <f>'[1]VI. PRESUPUESTO Y RRHH'!GW18</f>
        <v>0</v>
      </c>
      <c r="L884" s="367">
        <f>'[1]VI. PRESUPUESTO Y RRHH'!GX18</f>
        <v>0</v>
      </c>
      <c r="M884" s="367">
        <f>'[1]VI. PRESUPUESTO Y RRHH'!GY18</f>
        <v>0</v>
      </c>
    </row>
    <row r="885" spans="1:13" s="381" customFormat="1" ht="15.75" customHeight="1" x14ac:dyDescent="0.25">
      <c r="A885" s="367">
        <f>'[1]VI. PRESUPUESTO Y RRHH'!GD19</f>
        <v>22</v>
      </c>
      <c r="B885" s="367">
        <f>'[1]VI. PRESUPUESTO Y RRHH'!GE19</f>
        <v>0</v>
      </c>
      <c r="C885" s="367" t="str">
        <f>'[1]VI. PRESUPUESTO Y RRHH'!GF19</f>
        <v>BIENES Y SERVICIOS DE CONSUMO</v>
      </c>
      <c r="D885" s="367">
        <f>'[1]VI. PRESUPUESTO Y RRHH'!GP19</f>
        <v>0</v>
      </c>
      <c r="E885" s="367">
        <f>'[1]VI. PRESUPUESTO Y RRHH'!GQ19</f>
        <v>0</v>
      </c>
      <c r="F885" s="367">
        <f>'[1]VI. PRESUPUESTO Y RRHH'!GR19</f>
        <v>0</v>
      </c>
      <c r="G885" s="367">
        <f>'[1]VI. PRESUPUESTO Y RRHH'!GS19</f>
        <v>0</v>
      </c>
      <c r="H885" s="367">
        <f>'[1]VI. PRESUPUESTO Y RRHH'!GT19</f>
        <v>0</v>
      </c>
      <c r="I885" s="367">
        <f>'[1]VI. PRESUPUESTO Y RRHH'!GU19</f>
        <v>0</v>
      </c>
      <c r="J885" s="367">
        <f>'[1]VI. PRESUPUESTO Y RRHH'!GV19</f>
        <v>0</v>
      </c>
      <c r="K885" s="367">
        <f>'[1]VI. PRESUPUESTO Y RRHH'!GW19</f>
        <v>0</v>
      </c>
      <c r="L885" s="367">
        <f>'[1]VI. PRESUPUESTO Y RRHH'!GX19</f>
        <v>0</v>
      </c>
      <c r="M885" s="367">
        <f>'[1]VI. PRESUPUESTO Y RRHH'!GY19</f>
        <v>0</v>
      </c>
    </row>
    <row r="886" spans="1:13" s="381" customFormat="1" ht="15.75" customHeight="1" x14ac:dyDescent="0.25">
      <c r="A886" s="367">
        <f>'[1]VI. PRESUPUESTO Y RRHH'!GD20</f>
        <v>23</v>
      </c>
      <c r="B886" s="367">
        <f>'[1]VI. PRESUPUESTO Y RRHH'!GE20</f>
        <v>0</v>
      </c>
      <c r="C886" s="367" t="str">
        <f>'[1]VI. PRESUPUESTO Y RRHH'!GF20</f>
        <v>PRESTACIONES DE SEGURIDAD SOCIAL</v>
      </c>
      <c r="D886" s="367">
        <f>'[1]VI. PRESUPUESTO Y RRHH'!GP20</f>
        <v>0</v>
      </c>
      <c r="E886" s="367">
        <f>'[1]VI. PRESUPUESTO Y RRHH'!GQ20</f>
        <v>0</v>
      </c>
      <c r="F886" s="367">
        <f>'[1]VI. PRESUPUESTO Y RRHH'!GR20</f>
        <v>0</v>
      </c>
      <c r="G886" s="367">
        <f>'[1]VI. PRESUPUESTO Y RRHH'!GS20</f>
        <v>0</v>
      </c>
      <c r="H886" s="367">
        <f>'[1]VI. PRESUPUESTO Y RRHH'!GT20</f>
        <v>0</v>
      </c>
      <c r="I886" s="367">
        <f>'[1]VI. PRESUPUESTO Y RRHH'!GU20</f>
        <v>0</v>
      </c>
      <c r="J886" s="367">
        <f>'[1]VI. PRESUPUESTO Y RRHH'!GV20</f>
        <v>0</v>
      </c>
      <c r="K886" s="367">
        <f>'[1]VI. PRESUPUESTO Y RRHH'!GW20</f>
        <v>0</v>
      </c>
      <c r="L886" s="367">
        <f>'[1]VI. PRESUPUESTO Y RRHH'!GX20</f>
        <v>0</v>
      </c>
      <c r="M886" s="367">
        <f>'[1]VI. PRESUPUESTO Y RRHH'!GY20</f>
        <v>0</v>
      </c>
    </row>
    <row r="887" spans="1:13" s="381" customFormat="1" ht="15.75" customHeight="1" x14ac:dyDescent="0.25">
      <c r="A887" s="367">
        <f>'[1]VI. PRESUPUESTO Y RRHH'!GD21</f>
        <v>24</v>
      </c>
      <c r="B887" s="367">
        <f>'[1]VI. PRESUPUESTO Y RRHH'!GE21</f>
        <v>0</v>
      </c>
      <c r="C887" s="367" t="str">
        <f>'[1]VI. PRESUPUESTO Y RRHH'!GF21</f>
        <v>TRANSFERENCIAS CORRIENTES</v>
      </c>
      <c r="D887" s="367">
        <f>'[1]VI. PRESUPUESTO Y RRHH'!GP21</f>
        <v>0</v>
      </c>
      <c r="E887" s="367">
        <f>'[1]VI. PRESUPUESTO Y RRHH'!GQ21</f>
        <v>0</v>
      </c>
      <c r="F887" s="367">
        <f>'[1]VI. PRESUPUESTO Y RRHH'!GR21</f>
        <v>0</v>
      </c>
      <c r="G887" s="367">
        <f>'[1]VI. PRESUPUESTO Y RRHH'!GS21</f>
        <v>0</v>
      </c>
      <c r="H887" s="367">
        <f>'[1]VI. PRESUPUESTO Y RRHH'!GT21</f>
        <v>0</v>
      </c>
      <c r="I887" s="367">
        <f>'[1]VI. PRESUPUESTO Y RRHH'!GU21</f>
        <v>0</v>
      </c>
      <c r="J887" s="367">
        <f>'[1]VI. PRESUPUESTO Y RRHH'!GV21</f>
        <v>0</v>
      </c>
      <c r="K887" s="367">
        <f>'[1]VI. PRESUPUESTO Y RRHH'!GW21</f>
        <v>0</v>
      </c>
      <c r="L887" s="367">
        <f>'[1]VI. PRESUPUESTO Y RRHH'!GX21</f>
        <v>0</v>
      </c>
      <c r="M887" s="367">
        <f>'[1]VI. PRESUPUESTO Y RRHH'!GY21</f>
        <v>0</v>
      </c>
    </row>
    <row r="888" spans="1:13" s="381" customFormat="1" ht="15.75" customHeight="1" x14ac:dyDescent="0.25">
      <c r="A888" s="367">
        <f>'[1]VI. PRESUPUESTO Y RRHH'!GD22</f>
        <v>0</v>
      </c>
      <c r="B888" s="367" t="str">
        <f>'[1]VI. PRESUPUESTO Y RRHH'!GE22</f>
        <v>01</v>
      </c>
      <c r="C888" s="367" t="str">
        <f>'[1]VI. PRESUPUESTO Y RRHH'!GF22</f>
        <v xml:space="preserve"> Al Sector Privado</v>
      </c>
      <c r="D888" s="367">
        <f>'[1]VI. PRESUPUESTO Y RRHH'!GP22</f>
        <v>0</v>
      </c>
      <c r="E888" s="367">
        <f>'[1]VI. PRESUPUESTO Y RRHH'!GQ22</f>
        <v>0</v>
      </c>
      <c r="F888" s="367">
        <f>'[1]VI. PRESUPUESTO Y RRHH'!GR22</f>
        <v>0</v>
      </c>
      <c r="G888" s="367">
        <f>'[1]VI. PRESUPUESTO Y RRHH'!GS22</f>
        <v>0</v>
      </c>
      <c r="H888" s="367">
        <f>'[1]VI. PRESUPUESTO Y RRHH'!GT22</f>
        <v>0</v>
      </c>
      <c r="I888" s="367">
        <f>'[1]VI. PRESUPUESTO Y RRHH'!GU22</f>
        <v>0</v>
      </c>
      <c r="J888" s="367">
        <f>'[1]VI. PRESUPUESTO Y RRHH'!GV22</f>
        <v>0</v>
      </c>
      <c r="K888" s="367">
        <f>'[1]VI. PRESUPUESTO Y RRHH'!GW22</f>
        <v>0</v>
      </c>
      <c r="L888" s="367">
        <f>'[1]VI. PRESUPUESTO Y RRHH'!GX22</f>
        <v>0</v>
      </c>
      <c r="M888" s="367">
        <f>'[1]VI. PRESUPUESTO Y RRHH'!GY22</f>
        <v>0</v>
      </c>
    </row>
    <row r="889" spans="1:13" s="381" customFormat="1" ht="15.75" customHeight="1" x14ac:dyDescent="0.25">
      <c r="A889" s="367">
        <f>'[1]VI. PRESUPUESTO Y RRHH'!GD23</f>
        <v>0</v>
      </c>
      <c r="B889" s="367" t="str">
        <f>'[1]VI. PRESUPUESTO Y RRHH'!GE23</f>
        <v>01</v>
      </c>
      <c r="C889" s="367">
        <f>'[1]VI. PRESUPUESTO Y RRHH'!GF23</f>
        <v>0</v>
      </c>
      <c r="D889" s="367">
        <f>'[1]VI. PRESUPUESTO Y RRHH'!GP23</f>
        <v>0</v>
      </c>
      <c r="E889" s="367">
        <f>'[1]VI. PRESUPUESTO Y RRHH'!GQ23</f>
        <v>0</v>
      </c>
      <c r="F889" s="367">
        <f>'[1]VI. PRESUPUESTO Y RRHH'!GR23</f>
        <v>0</v>
      </c>
      <c r="G889" s="367">
        <f>'[1]VI. PRESUPUESTO Y RRHH'!GS23</f>
        <v>0</v>
      </c>
      <c r="H889" s="367">
        <f>'[1]VI. PRESUPUESTO Y RRHH'!GT23</f>
        <v>0</v>
      </c>
      <c r="I889" s="367">
        <f>'[1]VI. PRESUPUESTO Y RRHH'!GU23</f>
        <v>0</v>
      </c>
      <c r="J889" s="367">
        <f>'[1]VI. PRESUPUESTO Y RRHH'!GV23</f>
        <v>0</v>
      </c>
      <c r="K889" s="367">
        <f>'[1]VI. PRESUPUESTO Y RRHH'!GW23</f>
        <v>0</v>
      </c>
      <c r="L889" s="367">
        <f>'[1]VI. PRESUPUESTO Y RRHH'!GX23</f>
        <v>0</v>
      </c>
      <c r="M889" s="367">
        <f>'[1]VI. PRESUPUESTO Y RRHH'!GY23</f>
        <v>0</v>
      </c>
    </row>
    <row r="890" spans="1:13" s="381" customFormat="1" ht="15.75" customHeight="1" x14ac:dyDescent="0.25">
      <c r="A890" s="367">
        <f>'[1]VI. PRESUPUESTO Y RRHH'!GD24</f>
        <v>0</v>
      </c>
      <c r="B890" s="367" t="str">
        <f>'[1]VI. PRESUPUESTO Y RRHH'!GE24</f>
        <v>01</v>
      </c>
      <c r="C890" s="367">
        <f>'[1]VI. PRESUPUESTO Y RRHH'!GF24</f>
        <v>0</v>
      </c>
      <c r="D890" s="367">
        <f>'[1]VI. PRESUPUESTO Y RRHH'!GP24</f>
        <v>0</v>
      </c>
      <c r="E890" s="367">
        <f>'[1]VI. PRESUPUESTO Y RRHH'!GQ24</f>
        <v>0</v>
      </c>
      <c r="F890" s="367">
        <f>'[1]VI. PRESUPUESTO Y RRHH'!GR24</f>
        <v>0</v>
      </c>
      <c r="G890" s="367">
        <f>'[1]VI. PRESUPUESTO Y RRHH'!GS24</f>
        <v>0</v>
      </c>
      <c r="H890" s="367">
        <f>'[1]VI. PRESUPUESTO Y RRHH'!GT24</f>
        <v>0</v>
      </c>
      <c r="I890" s="367">
        <f>'[1]VI. PRESUPUESTO Y RRHH'!GU24</f>
        <v>0</v>
      </c>
      <c r="J890" s="367">
        <f>'[1]VI. PRESUPUESTO Y RRHH'!GV24</f>
        <v>0</v>
      </c>
      <c r="K890" s="367">
        <f>'[1]VI. PRESUPUESTO Y RRHH'!GW24</f>
        <v>0</v>
      </c>
      <c r="L890" s="367">
        <f>'[1]VI. PRESUPUESTO Y RRHH'!GX24</f>
        <v>0</v>
      </c>
      <c r="M890" s="367">
        <f>'[1]VI. PRESUPUESTO Y RRHH'!GY24</f>
        <v>0</v>
      </c>
    </row>
    <row r="891" spans="1:13" s="381" customFormat="1" ht="15.75" customHeight="1" x14ac:dyDescent="0.25">
      <c r="A891" s="367">
        <f>'[1]VI. PRESUPUESTO Y RRHH'!GD25</f>
        <v>0</v>
      </c>
      <c r="B891" s="367" t="str">
        <f>'[1]VI. PRESUPUESTO Y RRHH'!GE25</f>
        <v>01</v>
      </c>
      <c r="C891" s="367">
        <f>'[1]VI. PRESUPUESTO Y RRHH'!GF25</f>
        <v>0</v>
      </c>
      <c r="D891" s="367">
        <f>'[1]VI. PRESUPUESTO Y RRHH'!GP25</f>
        <v>0</v>
      </c>
      <c r="E891" s="367">
        <f>'[1]VI. PRESUPUESTO Y RRHH'!GQ25</f>
        <v>0</v>
      </c>
      <c r="F891" s="367">
        <f>'[1]VI. PRESUPUESTO Y RRHH'!GR25</f>
        <v>0</v>
      </c>
      <c r="G891" s="367">
        <f>'[1]VI. PRESUPUESTO Y RRHH'!GS25</f>
        <v>0</v>
      </c>
      <c r="H891" s="367">
        <f>'[1]VI. PRESUPUESTO Y RRHH'!GT25</f>
        <v>0</v>
      </c>
      <c r="I891" s="367">
        <f>'[1]VI. PRESUPUESTO Y RRHH'!GU25</f>
        <v>0</v>
      </c>
      <c r="J891" s="367">
        <f>'[1]VI. PRESUPUESTO Y RRHH'!GV25</f>
        <v>0</v>
      </c>
      <c r="K891" s="367">
        <f>'[1]VI. PRESUPUESTO Y RRHH'!GW25</f>
        <v>0</v>
      </c>
      <c r="L891" s="367">
        <f>'[1]VI. PRESUPUESTO Y RRHH'!GX25</f>
        <v>0</v>
      </c>
      <c r="M891" s="367">
        <f>'[1]VI. PRESUPUESTO Y RRHH'!GY25</f>
        <v>0</v>
      </c>
    </row>
    <row r="892" spans="1:13" s="381" customFormat="1" ht="15.75" customHeight="1" x14ac:dyDescent="0.25">
      <c r="A892" s="367">
        <f>'[1]VI. PRESUPUESTO Y RRHH'!GD26</f>
        <v>0</v>
      </c>
      <c r="B892" s="367" t="str">
        <f>'[1]VI. PRESUPUESTO Y RRHH'!GE26</f>
        <v>01</v>
      </c>
      <c r="C892" s="367">
        <f>'[1]VI. PRESUPUESTO Y RRHH'!GF26</f>
        <v>0</v>
      </c>
      <c r="D892" s="367">
        <f>'[1]VI. PRESUPUESTO Y RRHH'!GP26</f>
        <v>0</v>
      </c>
      <c r="E892" s="367">
        <f>'[1]VI. PRESUPUESTO Y RRHH'!GQ26</f>
        <v>0</v>
      </c>
      <c r="F892" s="367">
        <f>'[1]VI. PRESUPUESTO Y RRHH'!GR26</f>
        <v>0</v>
      </c>
      <c r="G892" s="367">
        <f>'[1]VI. PRESUPUESTO Y RRHH'!GS26</f>
        <v>0</v>
      </c>
      <c r="H892" s="367">
        <f>'[1]VI. PRESUPUESTO Y RRHH'!GT26</f>
        <v>0</v>
      </c>
      <c r="I892" s="367">
        <f>'[1]VI. PRESUPUESTO Y RRHH'!GU26</f>
        <v>0</v>
      </c>
      <c r="J892" s="367">
        <f>'[1]VI. PRESUPUESTO Y RRHH'!GV26</f>
        <v>0</v>
      </c>
      <c r="K892" s="367">
        <f>'[1]VI. PRESUPUESTO Y RRHH'!GW26</f>
        <v>0</v>
      </c>
      <c r="L892" s="367">
        <f>'[1]VI. PRESUPUESTO Y RRHH'!GX26</f>
        <v>0</v>
      </c>
      <c r="M892" s="367">
        <f>'[1]VI. PRESUPUESTO Y RRHH'!GY26</f>
        <v>0</v>
      </c>
    </row>
    <row r="893" spans="1:13" s="381" customFormat="1" ht="15.75" customHeight="1" x14ac:dyDescent="0.25">
      <c r="A893" s="367">
        <f>'[1]VI. PRESUPUESTO Y RRHH'!GD27</f>
        <v>0</v>
      </c>
      <c r="B893" s="367" t="str">
        <f>'[1]VI. PRESUPUESTO Y RRHH'!GE27</f>
        <v>02</v>
      </c>
      <c r="C893" s="367" t="str">
        <f>'[1]VI. PRESUPUESTO Y RRHH'!GF27</f>
        <v>Al Gobierno Central</v>
      </c>
      <c r="D893" s="367">
        <f>'[1]VI. PRESUPUESTO Y RRHH'!GP27</f>
        <v>0</v>
      </c>
      <c r="E893" s="367">
        <f>'[1]VI. PRESUPUESTO Y RRHH'!GQ27</f>
        <v>0</v>
      </c>
      <c r="F893" s="367">
        <f>'[1]VI. PRESUPUESTO Y RRHH'!GR27</f>
        <v>0</v>
      </c>
      <c r="G893" s="367">
        <f>'[1]VI. PRESUPUESTO Y RRHH'!GS27</f>
        <v>0</v>
      </c>
      <c r="H893" s="367">
        <f>'[1]VI. PRESUPUESTO Y RRHH'!GT27</f>
        <v>0</v>
      </c>
      <c r="I893" s="367">
        <f>'[1]VI. PRESUPUESTO Y RRHH'!GU27</f>
        <v>0</v>
      </c>
      <c r="J893" s="367">
        <f>'[1]VI. PRESUPUESTO Y RRHH'!GV27</f>
        <v>0</v>
      </c>
      <c r="K893" s="367">
        <f>'[1]VI. PRESUPUESTO Y RRHH'!GW27</f>
        <v>0</v>
      </c>
      <c r="L893" s="367">
        <f>'[1]VI. PRESUPUESTO Y RRHH'!GX27</f>
        <v>0</v>
      </c>
      <c r="M893" s="367">
        <f>'[1]VI. PRESUPUESTO Y RRHH'!GY27</f>
        <v>0</v>
      </c>
    </row>
    <row r="894" spans="1:13" s="381" customFormat="1" ht="15.75" customHeight="1" x14ac:dyDescent="0.25">
      <c r="A894" s="367">
        <f>'[1]VI. PRESUPUESTO Y RRHH'!GD28</f>
        <v>0</v>
      </c>
      <c r="B894" s="367" t="str">
        <f>'[1]VI. PRESUPUESTO Y RRHH'!GE28</f>
        <v>03</v>
      </c>
      <c r="C894" s="367" t="str">
        <f>'[1]VI. PRESUPUESTO Y RRHH'!GF28</f>
        <v>A Otras Entidades Públicas</v>
      </c>
      <c r="D894" s="367">
        <f>'[1]VI. PRESUPUESTO Y RRHH'!GP28</f>
        <v>0</v>
      </c>
      <c r="E894" s="367">
        <f>'[1]VI. PRESUPUESTO Y RRHH'!GQ28</f>
        <v>0</v>
      </c>
      <c r="F894" s="367">
        <f>'[1]VI. PRESUPUESTO Y RRHH'!GR28</f>
        <v>0</v>
      </c>
      <c r="G894" s="367">
        <f>'[1]VI. PRESUPUESTO Y RRHH'!GS28</f>
        <v>0</v>
      </c>
      <c r="H894" s="367">
        <f>'[1]VI. PRESUPUESTO Y RRHH'!GT28</f>
        <v>0</v>
      </c>
      <c r="I894" s="367">
        <f>'[1]VI. PRESUPUESTO Y RRHH'!GU28</f>
        <v>0</v>
      </c>
      <c r="J894" s="367">
        <f>'[1]VI. PRESUPUESTO Y RRHH'!GV28</f>
        <v>0</v>
      </c>
      <c r="K894" s="367">
        <f>'[1]VI. PRESUPUESTO Y RRHH'!GW28</f>
        <v>0</v>
      </c>
      <c r="L894" s="367">
        <f>'[1]VI. PRESUPUESTO Y RRHH'!GX28</f>
        <v>0</v>
      </c>
      <c r="M894" s="367">
        <f>'[1]VI. PRESUPUESTO Y RRHH'!GY28</f>
        <v>0</v>
      </c>
    </row>
    <row r="895" spans="1:13" s="381" customFormat="1" ht="15.75" customHeight="1" x14ac:dyDescent="0.25">
      <c r="A895" s="367">
        <f>'[1]VI. PRESUPUESTO Y RRHH'!GD29</f>
        <v>0</v>
      </c>
      <c r="B895" s="367" t="str">
        <f>'[1]VI. PRESUPUESTO Y RRHH'!GE29</f>
        <v xml:space="preserve">04 </v>
      </c>
      <c r="C895" s="367" t="str">
        <f>'[1]VI. PRESUPUESTO Y RRHH'!GF29</f>
        <v>A Empresas Públicas no financieras</v>
      </c>
      <c r="D895" s="367">
        <f>'[1]VI. PRESUPUESTO Y RRHH'!GP29</f>
        <v>0</v>
      </c>
      <c r="E895" s="367">
        <f>'[1]VI. PRESUPUESTO Y RRHH'!GQ29</f>
        <v>0</v>
      </c>
      <c r="F895" s="367">
        <f>'[1]VI. PRESUPUESTO Y RRHH'!GR29</f>
        <v>0</v>
      </c>
      <c r="G895" s="367">
        <f>'[1]VI. PRESUPUESTO Y RRHH'!GS29</f>
        <v>0</v>
      </c>
      <c r="H895" s="367">
        <f>'[1]VI. PRESUPUESTO Y RRHH'!GT29</f>
        <v>0</v>
      </c>
      <c r="I895" s="367">
        <f>'[1]VI. PRESUPUESTO Y RRHH'!GU29</f>
        <v>0</v>
      </c>
      <c r="J895" s="367">
        <f>'[1]VI. PRESUPUESTO Y RRHH'!GV29</f>
        <v>0</v>
      </c>
      <c r="K895" s="367">
        <f>'[1]VI. PRESUPUESTO Y RRHH'!GW29</f>
        <v>0</v>
      </c>
      <c r="L895" s="367">
        <f>'[1]VI. PRESUPUESTO Y RRHH'!GX29</f>
        <v>0</v>
      </c>
      <c r="M895" s="367">
        <f>'[1]VI. PRESUPUESTO Y RRHH'!GY29</f>
        <v>0</v>
      </c>
    </row>
    <row r="896" spans="1:13" s="381" customFormat="1" ht="15.75" customHeight="1" x14ac:dyDescent="0.25">
      <c r="A896" s="367" t="str">
        <f>'[1]VI. PRESUPUESTO Y RRHH'!GD30</f>
        <v/>
      </c>
      <c r="B896" s="367" t="str">
        <f>'[1]VI. PRESUPUESTO Y RRHH'!GE30</f>
        <v>05</v>
      </c>
      <c r="C896" s="367" t="str">
        <f>'[1]VI. PRESUPUESTO Y RRHH'!GF30</f>
        <v>A Empresas Públicas  financieras</v>
      </c>
      <c r="D896" s="367">
        <f>'[1]VI. PRESUPUESTO Y RRHH'!GP30</f>
        <v>0</v>
      </c>
      <c r="E896" s="367">
        <f>'[1]VI. PRESUPUESTO Y RRHH'!GQ30</f>
        <v>0</v>
      </c>
      <c r="F896" s="367">
        <f>'[1]VI. PRESUPUESTO Y RRHH'!GR30</f>
        <v>0</v>
      </c>
      <c r="G896" s="367">
        <f>'[1]VI. PRESUPUESTO Y RRHH'!GS30</f>
        <v>0</v>
      </c>
      <c r="H896" s="367">
        <f>'[1]VI. PRESUPUESTO Y RRHH'!GT30</f>
        <v>0</v>
      </c>
      <c r="I896" s="367">
        <f>'[1]VI. PRESUPUESTO Y RRHH'!GU30</f>
        <v>0</v>
      </c>
      <c r="J896" s="367">
        <f>'[1]VI. PRESUPUESTO Y RRHH'!GV30</f>
        <v>0</v>
      </c>
      <c r="K896" s="367">
        <f>'[1]VI. PRESUPUESTO Y RRHH'!GW30</f>
        <v>0</v>
      </c>
      <c r="L896" s="367">
        <f>'[1]VI. PRESUPUESTO Y RRHH'!GX30</f>
        <v>0</v>
      </c>
      <c r="M896" s="367">
        <f>'[1]VI. PRESUPUESTO Y RRHH'!GY30</f>
        <v>0</v>
      </c>
    </row>
    <row r="897" spans="1:13" s="381" customFormat="1" ht="15.75" customHeight="1" x14ac:dyDescent="0.25">
      <c r="A897" s="367">
        <f>'[1]VI. PRESUPUESTO Y RRHH'!GD31</f>
        <v>0</v>
      </c>
      <c r="B897" s="367" t="str">
        <f>'[1]VI. PRESUPUESTO Y RRHH'!GE31</f>
        <v>06</v>
      </c>
      <c r="C897" s="367" t="str">
        <f>'[1]VI. PRESUPUESTO Y RRHH'!GF31</f>
        <v>A gobiernos extranjeros</v>
      </c>
      <c r="D897" s="367">
        <f>'[1]VI. PRESUPUESTO Y RRHH'!GP31</f>
        <v>0</v>
      </c>
      <c r="E897" s="367">
        <f>'[1]VI. PRESUPUESTO Y RRHH'!GQ31</f>
        <v>0</v>
      </c>
      <c r="F897" s="367">
        <f>'[1]VI. PRESUPUESTO Y RRHH'!GR31</f>
        <v>0</v>
      </c>
      <c r="G897" s="367">
        <f>'[1]VI. PRESUPUESTO Y RRHH'!GS31</f>
        <v>0</v>
      </c>
      <c r="H897" s="367">
        <f>'[1]VI. PRESUPUESTO Y RRHH'!GT31</f>
        <v>0</v>
      </c>
      <c r="I897" s="367">
        <f>'[1]VI. PRESUPUESTO Y RRHH'!GU31</f>
        <v>0</v>
      </c>
      <c r="J897" s="367">
        <f>'[1]VI. PRESUPUESTO Y RRHH'!GV31</f>
        <v>0</v>
      </c>
      <c r="K897" s="367">
        <f>'[1]VI. PRESUPUESTO Y RRHH'!GW31</f>
        <v>0</v>
      </c>
      <c r="L897" s="367">
        <f>'[1]VI. PRESUPUESTO Y RRHH'!GX31</f>
        <v>0</v>
      </c>
      <c r="M897" s="367">
        <f>'[1]VI. PRESUPUESTO Y RRHH'!GY31</f>
        <v>0</v>
      </c>
    </row>
    <row r="898" spans="1:13" s="381" customFormat="1" ht="15.75" customHeight="1" x14ac:dyDescent="0.25">
      <c r="A898" s="367">
        <f>'[1]VI. PRESUPUESTO Y RRHH'!GD32</f>
        <v>0</v>
      </c>
      <c r="B898" s="367" t="str">
        <f>'[1]VI. PRESUPUESTO Y RRHH'!GE32</f>
        <v>07</v>
      </c>
      <c r="C898" s="367" t="str">
        <f>'[1]VI. PRESUPUESTO Y RRHH'!GF32</f>
        <v>A Org. Internacionales</v>
      </c>
      <c r="D898" s="367">
        <f>'[1]VI. PRESUPUESTO Y RRHH'!GP32</f>
        <v>0</v>
      </c>
      <c r="E898" s="367">
        <f>'[1]VI. PRESUPUESTO Y RRHH'!GQ32</f>
        <v>0</v>
      </c>
      <c r="F898" s="367">
        <f>'[1]VI. PRESUPUESTO Y RRHH'!GR32</f>
        <v>0</v>
      </c>
      <c r="G898" s="367">
        <f>'[1]VI. PRESUPUESTO Y RRHH'!GS32</f>
        <v>0</v>
      </c>
      <c r="H898" s="367">
        <f>'[1]VI. PRESUPUESTO Y RRHH'!GT32</f>
        <v>0</v>
      </c>
      <c r="I898" s="367">
        <f>'[1]VI. PRESUPUESTO Y RRHH'!GU32</f>
        <v>0</v>
      </c>
      <c r="J898" s="367">
        <f>'[1]VI. PRESUPUESTO Y RRHH'!GV32</f>
        <v>0</v>
      </c>
      <c r="K898" s="367">
        <f>'[1]VI. PRESUPUESTO Y RRHH'!GW32</f>
        <v>0</v>
      </c>
      <c r="L898" s="367">
        <f>'[1]VI. PRESUPUESTO Y RRHH'!GX32</f>
        <v>0</v>
      </c>
      <c r="M898" s="367">
        <f>'[1]VI. PRESUPUESTO Y RRHH'!GY32</f>
        <v>0</v>
      </c>
    </row>
    <row r="899" spans="1:13" s="381" customFormat="1" ht="15.75" customHeight="1" x14ac:dyDescent="0.25">
      <c r="A899" s="367">
        <f>'[1]VI. PRESUPUESTO Y RRHH'!GD33</f>
        <v>25</v>
      </c>
      <c r="B899" s="367">
        <f>'[1]VI. PRESUPUESTO Y RRHH'!GE33</f>
        <v>0</v>
      </c>
      <c r="C899" s="367" t="str">
        <f>'[1]VI. PRESUPUESTO Y RRHH'!GF33</f>
        <v>INTEGROS AL FISCO</v>
      </c>
      <c r="D899" s="367">
        <f>'[1]VI. PRESUPUESTO Y RRHH'!GP33</f>
        <v>0</v>
      </c>
      <c r="E899" s="367">
        <f>'[1]VI. PRESUPUESTO Y RRHH'!GQ33</f>
        <v>0</v>
      </c>
      <c r="F899" s="367">
        <f>'[1]VI. PRESUPUESTO Y RRHH'!GR33</f>
        <v>0</v>
      </c>
      <c r="G899" s="367">
        <f>'[1]VI. PRESUPUESTO Y RRHH'!GS33</f>
        <v>0</v>
      </c>
      <c r="H899" s="367">
        <f>'[1]VI. PRESUPUESTO Y RRHH'!GT33</f>
        <v>0</v>
      </c>
      <c r="I899" s="367">
        <f>'[1]VI. PRESUPUESTO Y RRHH'!GU33</f>
        <v>0</v>
      </c>
      <c r="J899" s="367">
        <f>'[1]VI. PRESUPUESTO Y RRHH'!GV33</f>
        <v>0</v>
      </c>
      <c r="K899" s="367">
        <f>'[1]VI. PRESUPUESTO Y RRHH'!GW33</f>
        <v>0</v>
      </c>
      <c r="L899" s="367">
        <f>'[1]VI. PRESUPUESTO Y RRHH'!GX33</f>
        <v>0</v>
      </c>
      <c r="M899" s="367">
        <f>'[1]VI. PRESUPUESTO Y RRHH'!GY33</f>
        <v>0</v>
      </c>
    </row>
    <row r="900" spans="1:13" s="381" customFormat="1" ht="15.75" customHeight="1" x14ac:dyDescent="0.25">
      <c r="A900" s="367">
        <f>'[1]VI. PRESUPUESTO Y RRHH'!GD34</f>
        <v>26</v>
      </c>
      <c r="B900" s="367">
        <f>'[1]VI. PRESUPUESTO Y RRHH'!GE34</f>
        <v>0</v>
      </c>
      <c r="C900" s="367" t="str">
        <f>'[1]VI. PRESUPUESTO Y RRHH'!GF34</f>
        <v>OTROS GASTOS CORRIENTES</v>
      </c>
      <c r="D900" s="367">
        <f>'[1]VI. PRESUPUESTO Y RRHH'!GP34</f>
        <v>0</v>
      </c>
      <c r="E900" s="367">
        <f>'[1]VI. PRESUPUESTO Y RRHH'!GQ34</f>
        <v>0</v>
      </c>
      <c r="F900" s="367">
        <f>'[1]VI. PRESUPUESTO Y RRHH'!GR34</f>
        <v>0</v>
      </c>
      <c r="G900" s="367">
        <f>'[1]VI. PRESUPUESTO Y RRHH'!GS34</f>
        <v>0</v>
      </c>
      <c r="H900" s="367">
        <f>'[1]VI. PRESUPUESTO Y RRHH'!GT34</f>
        <v>0</v>
      </c>
      <c r="I900" s="367">
        <f>'[1]VI. PRESUPUESTO Y RRHH'!GU34</f>
        <v>0</v>
      </c>
      <c r="J900" s="367">
        <f>'[1]VI. PRESUPUESTO Y RRHH'!GV34</f>
        <v>0</v>
      </c>
      <c r="K900" s="367">
        <f>'[1]VI. PRESUPUESTO Y RRHH'!GW34</f>
        <v>0</v>
      </c>
      <c r="L900" s="367">
        <f>'[1]VI. PRESUPUESTO Y RRHH'!GX34</f>
        <v>0</v>
      </c>
      <c r="M900" s="367">
        <f>'[1]VI. PRESUPUESTO Y RRHH'!GY34</f>
        <v>0</v>
      </c>
    </row>
    <row r="901" spans="1:13" s="381" customFormat="1" ht="15.75" customHeight="1" x14ac:dyDescent="0.25">
      <c r="A901" s="367">
        <f>'[1]VI. PRESUPUESTO Y RRHH'!GD35</f>
        <v>27</v>
      </c>
      <c r="B901" s="367">
        <f>'[1]VI. PRESUPUESTO Y RRHH'!GE35</f>
        <v>0</v>
      </c>
      <c r="C901" s="367" t="str">
        <f>'[1]VI. PRESUPUESTO Y RRHH'!GF35</f>
        <v>APORTE FISCAL LIBRE</v>
      </c>
      <c r="D901" s="367">
        <f>'[1]VI. PRESUPUESTO Y RRHH'!GP35</f>
        <v>0</v>
      </c>
      <c r="E901" s="367">
        <f>'[1]VI. PRESUPUESTO Y RRHH'!GQ35</f>
        <v>0</v>
      </c>
      <c r="F901" s="367">
        <f>'[1]VI. PRESUPUESTO Y RRHH'!GR35</f>
        <v>0</v>
      </c>
      <c r="G901" s="367">
        <f>'[1]VI. PRESUPUESTO Y RRHH'!GS35</f>
        <v>0</v>
      </c>
      <c r="H901" s="367">
        <f>'[1]VI. PRESUPUESTO Y RRHH'!GT35</f>
        <v>0</v>
      </c>
      <c r="I901" s="367">
        <f>'[1]VI. PRESUPUESTO Y RRHH'!GU35</f>
        <v>0</v>
      </c>
      <c r="J901" s="367">
        <f>'[1]VI. PRESUPUESTO Y RRHH'!GV35</f>
        <v>0</v>
      </c>
      <c r="K901" s="367">
        <f>'[1]VI. PRESUPUESTO Y RRHH'!GW35</f>
        <v>0</v>
      </c>
      <c r="L901" s="367">
        <f>'[1]VI. PRESUPUESTO Y RRHH'!GX35</f>
        <v>0</v>
      </c>
      <c r="M901" s="367">
        <f>'[1]VI. PRESUPUESTO Y RRHH'!GY35</f>
        <v>0</v>
      </c>
    </row>
    <row r="902" spans="1:13" s="381" customFormat="1" ht="15.75" customHeight="1" x14ac:dyDescent="0.25">
      <c r="A902" s="367">
        <f>'[1]VI. PRESUPUESTO Y RRHH'!GD36</f>
        <v>28</v>
      </c>
      <c r="B902" s="367">
        <f>'[1]VI. PRESUPUESTO Y RRHH'!GE36</f>
        <v>0</v>
      </c>
      <c r="C902" s="367" t="str">
        <f>'[1]VI. PRESUPUESTO Y RRHH'!GF36</f>
        <v>APORTE FISCAL PARA SERVICIO DE LA DEUDA</v>
      </c>
      <c r="D902" s="367">
        <f>'[1]VI. PRESUPUESTO Y RRHH'!GP36</f>
        <v>0</v>
      </c>
      <c r="E902" s="367">
        <f>'[1]VI. PRESUPUESTO Y RRHH'!GQ36</f>
        <v>0</v>
      </c>
      <c r="F902" s="367">
        <f>'[1]VI. PRESUPUESTO Y RRHH'!GR36</f>
        <v>0</v>
      </c>
      <c r="G902" s="367">
        <f>'[1]VI. PRESUPUESTO Y RRHH'!GS36</f>
        <v>0</v>
      </c>
      <c r="H902" s="367">
        <f>'[1]VI. PRESUPUESTO Y RRHH'!GT36</f>
        <v>0</v>
      </c>
      <c r="I902" s="367">
        <f>'[1]VI. PRESUPUESTO Y RRHH'!GU36</f>
        <v>0</v>
      </c>
      <c r="J902" s="367">
        <f>'[1]VI. PRESUPUESTO Y RRHH'!GV36</f>
        <v>0</v>
      </c>
      <c r="K902" s="367">
        <f>'[1]VI. PRESUPUESTO Y RRHH'!GW36</f>
        <v>0</v>
      </c>
      <c r="L902" s="367">
        <f>'[1]VI. PRESUPUESTO Y RRHH'!GX36</f>
        <v>0</v>
      </c>
      <c r="M902" s="367">
        <f>'[1]VI. PRESUPUESTO Y RRHH'!GY36</f>
        <v>0</v>
      </c>
    </row>
    <row r="903" spans="1:13" s="381" customFormat="1" ht="15.75" customHeight="1" x14ac:dyDescent="0.25">
      <c r="A903" s="367">
        <f>'[1]VI. PRESUPUESTO Y RRHH'!GD37</f>
        <v>29</v>
      </c>
      <c r="B903" s="367">
        <f>'[1]VI. PRESUPUESTO Y RRHH'!GE37</f>
        <v>0</v>
      </c>
      <c r="C903" s="367" t="str">
        <f>'[1]VI. PRESUPUESTO Y RRHH'!GF37</f>
        <v>ADQUISICION DE ACTIVOS NO FINANCIEROS</v>
      </c>
      <c r="D903" s="367">
        <f>'[1]VI. PRESUPUESTO Y RRHH'!GP37</f>
        <v>0</v>
      </c>
      <c r="E903" s="367">
        <f>'[1]VI. PRESUPUESTO Y RRHH'!GQ37</f>
        <v>0</v>
      </c>
      <c r="F903" s="367">
        <f>'[1]VI. PRESUPUESTO Y RRHH'!GR37</f>
        <v>0</v>
      </c>
      <c r="G903" s="367">
        <f>'[1]VI. PRESUPUESTO Y RRHH'!GS37</f>
        <v>0</v>
      </c>
      <c r="H903" s="367">
        <f>'[1]VI. PRESUPUESTO Y RRHH'!GT37</f>
        <v>0</v>
      </c>
      <c r="I903" s="367">
        <f>'[1]VI. PRESUPUESTO Y RRHH'!GU37</f>
        <v>0</v>
      </c>
      <c r="J903" s="367">
        <f>'[1]VI. PRESUPUESTO Y RRHH'!GV37</f>
        <v>0</v>
      </c>
      <c r="K903" s="367">
        <f>'[1]VI. PRESUPUESTO Y RRHH'!GW37</f>
        <v>0</v>
      </c>
      <c r="L903" s="367">
        <f>'[1]VI. PRESUPUESTO Y RRHH'!GX37</f>
        <v>0</v>
      </c>
      <c r="M903" s="367">
        <f>'[1]VI. PRESUPUESTO Y RRHH'!GY37</f>
        <v>0</v>
      </c>
    </row>
    <row r="904" spans="1:13" s="381" customFormat="1" ht="15.75" customHeight="1" x14ac:dyDescent="0.25">
      <c r="A904" s="367">
        <f>'[1]VI. PRESUPUESTO Y RRHH'!GD38</f>
        <v>30</v>
      </c>
      <c r="B904" s="367">
        <f>'[1]VI. PRESUPUESTO Y RRHH'!GE38</f>
        <v>0</v>
      </c>
      <c r="C904" s="367" t="str">
        <f>'[1]VI. PRESUPUESTO Y RRHH'!GF38</f>
        <v xml:space="preserve">ADQUISICIÓN DE ACTIVO FINANCIERO </v>
      </c>
      <c r="D904" s="367">
        <f>'[1]VI. PRESUPUESTO Y RRHH'!GP38</f>
        <v>0</v>
      </c>
      <c r="E904" s="367">
        <f>'[1]VI. PRESUPUESTO Y RRHH'!GQ38</f>
        <v>0</v>
      </c>
      <c r="F904" s="367">
        <f>'[1]VI. PRESUPUESTO Y RRHH'!GR38</f>
        <v>0</v>
      </c>
      <c r="G904" s="367">
        <f>'[1]VI. PRESUPUESTO Y RRHH'!GS38</f>
        <v>0</v>
      </c>
      <c r="H904" s="367">
        <f>'[1]VI. PRESUPUESTO Y RRHH'!GT38</f>
        <v>0</v>
      </c>
      <c r="I904" s="367">
        <f>'[1]VI. PRESUPUESTO Y RRHH'!GU38</f>
        <v>0</v>
      </c>
      <c r="J904" s="367">
        <f>'[1]VI. PRESUPUESTO Y RRHH'!GV38</f>
        <v>0</v>
      </c>
      <c r="K904" s="367">
        <f>'[1]VI. PRESUPUESTO Y RRHH'!GW38</f>
        <v>0</v>
      </c>
      <c r="L904" s="367">
        <f>'[1]VI. PRESUPUESTO Y RRHH'!GX38</f>
        <v>0</v>
      </c>
      <c r="M904" s="367">
        <f>'[1]VI. PRESUPUESTO Y RRHH'!GY38</f>
        <v>0</v>
      </c>
    </row>
    <row r="905" spans="1:13" s="381" customFormat="1" ht="15.75" customHeight="1" x14ac:dyDescent="0.25">
      <c r="A905" s="367">
        <f>'[1]VI. PRESUPUESTO Y RRHH'!GD39</f>
        <v>31</v>
      </c>
      <c r="B905" s="367">
        <f>'[1]VI. PRESUPUESTO Y RRHH'!GE39</f>
        <v>0</v>
      </c>
      <c r="C905" s="367" t="str">
        <f>'[1]VI. PRESUPUESTO Y RRHH'!GF39</f>
        <v>INICIATIVAS DE INVERSION</v>
      </c>
      <c r="D905" s="367">
        <f>'[1]VI. PRESUPUESTO Y RRHH'!GP39</f>
        <v>0</v>
      </c>
      <c r="E905" s="367">
        <f>'[1]VI. PRESUPUESTO Y RRHH'!GQ39</f>
        <v>0</v>
      </c>
      <c r="F905" s="367">
        <f>'[1]VI. PRESUPUESTO Y RRHH'!GR39</f>
        <v>0</v>
      </c>
      <c r="G905" s="367">
        <f>'[1]VI. PRESUPUESTO Y RRHH'!GS39</f>
        <v>0</v>
      </c>
      <c r="H905" s="367">
        <f>'[1]VI. PRESUPUESTO Y RRHH'!GT39</f>
        <v>0</v>
      </c>
      <c r="I905" s="367">
        <f>'[1]VI. PRESUPUESTO Y RRHH'!GU39</f>
        <v>0</v>
      </c>
      <c r="J905" s="367">
        <f>'[1]VI. PRESUPUESTO Y RRHH'!GV39</f>
        <v>0</v>
      </c>
      <c r="K905" s="367">
        <f>'[1]VI. PRESUPUESTO Y RRHH'!GW39</f>
        <v>0</v>
      </c>
      <c r="L905" s="367">
        <f>'[1]VI. PRESUPUESTO Y RRHH'!GX39</f>
        <v>0</v>
      </c>
      <c r="M905" s="367">
        <f>'[1]VI. PRESUPUESTO Y RRHH'!GY39</f>
        <v>0</v>
      </c>
    </row>
    <row r="906" spans="1:13" s="381" customFormat="1" ht="15.75" customHeight="1" x14ac:dyDescent="0.25">
      <c r="A906" s="367">
        <f>'[1]VI. PRESUPUESTO Y RRHH'!GD40</f>
        <v>32</v>
      </c>
      <c r="B906" s="367">
        <f>'[1]VI. PRESUPUESTO Y RRHH'!GE40</f>
        <v>0</v>
      </c>
      <c r="C906" s="367" t="str">
        <f>'[1]VI. PRESUPUESTO Y RRHH'!GF40</f>
        <v>PRESTAMOS</v>
      </c>
      <c r="D906" s="367">
        <f>'[1]VI. PRESUPUESTO Y RRHH'!GP40</f>
        <v>0</v>
      </c>
      <c r="E906" s="367">
        <f>'[1]VI. PRESUPUESTO Y RRHH'!GQ40</f>
        <v>0</v>
      </c>
      <c r="F906" s="367">
        <f>'[1]VI. PRESUPUESTO Y RRHH'!GR40</f>
        <v>0</v>
      </c>
      <c r="G906" s="367">
        <f>'[1]VI. PRESUPUESTO Y RRHH'!GS40</f>
        <v>0</v>
      </c>
      <c r="H906" s="367">
        <f>'[1]VI. PRESUPUESTO Y RRHH'!GT40</f>
        <v>0</v>
      </c>
      <c r="I906" s="367">
        <f>'[1]VI. PRESUPUESTO Y RRHH'!GU40</f>
        <v>0</v>
      </c>
      <c r="J906" s="367">
        <f>'[1]VI. PRESUPUESTO Y RRHH'!GV40</f>
        <v>0</v>
      </c>
      <c r="K906" s="367">
        <f>'[1]VI. PRESUPUESTO Y RRHH'!GW40</f>
        <v>0</v>
      </c>
      <c r="L906" s="367">
        <f>'[1]VI. PRESUPUESTO Y RRHH'!GX40</f>
        <v>0</v>
      </c>
      <c r="M906" s="367">
        <f>'[1]VI. PRESUPUESTO Y RRHH'!GY40</f>
        <v>0</v>
      </c>
    </row>
    <row r="907" spans="1:13" s="381" customFormat="1" ht="15.75" customHeight="1" x14ac:dyDescent="0.25">
      <c r="A907" s="367">
        <f>'[1]VI. PRESUPUESTO Y RRHH'!GD41</f>
        <v>33</v>
      </c>
      <c r="B907" s="367">
        <f>'[1]VI. PRESUPUESTO Y RRHH'!GE41</f>
        <v>0</v>
      </c>
      <c r="C907" s="367" t="str">
        <f>'[1]VI. PRESUPUESTO Y RRHH'!GF41</f>
        <v>TRANSFERENCIAS DE CAPITAL</v>
      </c>
      <c r="D907" s="367">
        <f>'[1]VI. PRESUPUESTO Y RRHH'!GP41</f>
        <v>0</v>
      </c>
      <c r="E907" s="367">
        <f>'[1]VI. PRESUPUESTO Y RRHH'!GQ41</f>
        <v>0</v>
      </c>
      <c r="F907" s="367">
        <f>'[1]VI. PRESUPUESTO Y RRHH'!GR41</f>
        <v>0</v>
      </c>
      <c r="G907" s="367">
        <f>'[1]VI. PRESUPUESTO Y RRHH'!GS41</f>
        <v>0</v>
      </c>
      <c r="H907" s="367">
        <f>'[1]VI. PRESUPUESTO Y RRHH'!GT41</f>
        <v>0</v>
      </c>
      <c r="I907" s="367">
        <f>'[1]VI. PRESUPUESTO Y RRHH'!GU41</f>
        <v>0</v>
      </c>
      <c r="J907" s="367">
        <f>'[1]VI. PRESUPUESTO Y RRHH'!GV41</f>
        <v>0</v>
      </c>
      <c r="K907" s="367">
        <f>'[1]VI. PRESUPUESTO Y RRHH'!GW41</f>
        <v>0</v>
      </c>
      <c r="L907" s="367">
        <f>'[1]VI. PRESUPUESTO Y RRHH'!GX41</f>
        <v>0</v>
      </c>
      <c r="M907" s="367">
        <f>'[1]VI. PRESUPUESTO Y RRHH'!GY41</f>
        <v>0</v>
      </c>
    </row>
    <row r="908" spans="1:13" s="381" customFormat="1" ht="15.75" customHeight="1" x14ac:dyDescent="0.25">
      <c r="A908" s="367">
        <f>'[1]VI. PRESUPUESTO Y RRHH'!GD42</f>
        <v>0</v>
      </c>
      <c r="B908" s="367" t="str">
        <f>'[1]VI. PRESUPUESTO Y RRHH'!GE42</f>
        <v>01</v>
      </c>
      <c r="C908" s="367" t="str">
        <f>'[1]VI. PRESUPUESTO Y RRHH'!GF42</f>
        <v xml:space="preserve"> Al Sector Privado</v>
      </c>
      <c r="D908" s="367">
        <f>'[1]VI. PRESUPUESTO Y RRHH'!GP42</f>
        <v>0</v>
      </c>
      <c r="E908" s="367">
        <f>'[1]VI. PRESUPUESTO Y RRHH'!GQ42</f>
        <v>0</v>
      </c>
      <c r="F908" s="367">
        <f>'[1]VI. PRESUPUESTO Y RRHH'!GR42</f>
        <v>0</v>
      </c>
      <c r="G908" s="367">
        <f>'[1]VI. PRESUPUESTO Y RRHH'!GS42</f>
        <v>0</v>
      </c>
      <c r="H908" s="367">
        <f>'[1]VI. PRESUPUESTO Y RRHH'!GT42</f>
        <v>0</v>
      </c>
      <c r="I908" s="367">
        <f>'[1]VI. PRESUPUESTO Y RRHH'!GU42</f>
        <v>0</v>
      </c>
      <c r="J908" s="367">
        <f>'[1]VI. PRESUPUESTO Y RRHH'!GV42</f>
        <v>0</v>
      </c>
      <c r="K908" s="367">
        <f>'[1]VI. PRESUPUESTO Y RRHH'!GW42</f>
        <v>0</v>
      </c>
      <c r="L908" s="367">
        <f>'[1]VI. PRESUPUESTO Y RRHH'!GX42</f>
        <v>0</v>
      </c>
      <c r="M908" s="367">
        <f>'[1]VI. PRESUPUESTO Y RRHH'!GY42</f>
        <v>0</v>
      </c>
    </row>
    <row r="909" spans="1:13" s="381" customFormat="1" ht="15.75" customHeight="1" x14ac:dyDescent="0.25">
      <c r="A909" s="367">
        <f>'[1]VI. PRESUPUESTO Y RRHH'!GD43</f>
        <v>0</v>
      </c>
      <c r="B909" s="367" t="str">
        <f>'[1]VI. PRESUPUESTO Y RRHH'!GE43</f>
        <v>01</v>
      </c>
      <c r="C909" s="367">
        <f>'[1]VI. PRESUPUESTO Y RRHH'!GF43</f>
        <v>0</v>
      </c>
      <c r="D909" s="367">
        <f>'[1]VI. PRESUPUESTO Y RRHH'!GP43</f>
        <v>0</v>
      </c>
      <c r="E909" s="367">
        <f>'[1]VI. PRESUPUESTO Y RRHH'!GQ43</f>
        <v>0</v>
      </c>
      <c r="F909" s="367">
        <f>'[1]VI. PRESUPUESTO Y RRHH'!GR43</f>
        <v>0</v>
      </c>
      <c r="G909" s="367">
        <f>'[1]VI. PRESUPUESTO Y RRHH'!GS43</f>
        <v>0</v>
      </c>
      <c r="H909" s="367">
        <f>'[1]VI. PRESUPUESTO Y RRHH'!GT43</f>
        <v>0</v>
      </c>
      <c r="I909" s="367">
        <f>'[1]VI. PRESUPUESTO Y RRHH'!GU43</f>
        <v>0</v>
      </c>
      <c r="J909" s="367">
        <f>'[1]VI. PRESUPUESTO Y RRHH'!GV43</f>
        <v>0</v>
      </c>
      <c r="K909" s="367">
        <f>'[1]VI. PRESUPUESTO Y RRHH'!GW43</f>
        <v>0</v>
      </c>
      <c r="L909" s="367">
        <f>'[1]VI. PRESUPUESTO Y RRHH'!GX43</f>
        <v>0</v>
      </c>
      <c r="M909" s="367">
        <f>'[1]VI. PRESUPUESTO Y RRHH'!GY43</f>
        <v>0</v>
      </c>
    </row>
    <row r="910" spans="1:13" s="381" customFormat="1" ht="15.75" customHeight="1" x14ac:dyDescent="0.25">
      <c r="A910" s="367">
        <f>'[1]VI. PRESUPUESTO Y RRHH'!GD44</f>
        <v>0</v>
      </c>
      <c r="B910" s="367" t="str">
        <f>'[1]VI. PRESUPUESTO Y RRHH'!GE44</f>
        <v>01</v>
      </c>
      <c r="C910" s="367">
        <f>'[1]VI. PRESUPUESTO Y RRHH'!GF44</f>
        <v>0</v>
      </c>
      <c r="D910" s="367">
        <f>'[1]VI. PRESUPUESTO Y RRHH'!GP44</f>
        <v>0</v>
      </c>
      <c r="E910" s="367">
        <f>'[1]VI. PRESUPUESTO Y RRHH'!GQ44</f>
        <v>0</v>
      </c>
      <c r="F910" s="367">
        <f>'[1]VI. PRESUPUESTO Y RRHH'!GR44</f>
        <v>0</v>
      </c>
      <c r="G910" s="367">
        <f>'[1]VI. PRESUPUESTO Y RRHH'!GS44</f>
        <v>0</v>
      </c>
      <c r="H910" s="367">
        <f>'[1]VI. PRESUPUESTO Y RRHH'!GT44</f>
        <v>0</v>
      </c>
      <c r="I910" s="367">
        <f>'[1]VI. PRESUPUESTO Y RRHH'!GU44</f>
        <v>0</v>
      </c>
      <c r="J910" s="367">
        <f>'[1]VI. PRESUPUESTO Y RRHH'!GV44</f>
        <v>0</v>
      </c>
      <c r="K910" s="367">
        <f>'[1]VI. PRESUPUESTO Y RRHH'!GW44</f>
        <v>0</v>
      </c>
      <c r="L910" s="367">
        <f>'[1]VI. PRESUPUESTO Y RRHH'!GX44</f>
        <v>0</v>
      </c>
      <c r="M910" s="367">
        <f>'[1]VI. PRESUPUESTO Y RRHH'!GY44</f>
        <v>0</v>
      </c>
    </row>
    <row r="911" spans="1:13" s="381" customFormat="1" ht="15.75" customHeight="1" x14ac:dyDescent="0.25">
      <c r="A911" s="367">
        <f>'[1]VI. PRESUPUESTO Y RRHH'!GD45</f>
        <v>0</v>
      </c>
      <c r="B911" s="367" t="str">
        <f>'[1]VI. PRESUPUESTO Y RRHH'!GE45</f>
        <v>01</v>
      </c>
      <c r="C911" s="367">
        <f>'[1]VI. PRESUPUESTO Y RRHH'!GF45</f>
        <v>0</v>
      </c>
      <c r="D911" s="367">
        <f>'[1]VI. PRESUPUESTO Y RRHH'!GP45</f>
        <v>0</v>
      </c>
      <c r="E911" s="367">
        <f>'[1]VI. PRESUPUESTO Y RRHH'!GQ45</f>
        <v>0</v>
      </c>
      <c r="F911" s="367">
        <f>'[1]VI. PRESUPUESTO Y RRHH'!GR45</f>
        <v>0</v>
      </c>
      <c r="G911" s="367">
        <f>'[1]VI. PRESUPUESTO Y RRHH'!GS45</f>
        <v>0</v>
      </c>
      <c r="H911" s="367">
        <f>'[1]VI. PRESUPUESTO Y RRHH'!GT45</f>
        <v>0</v>
      </c>
      <c r="I911" s="367">
        <f>'[1]VI. PRESUPUESTO Y RRHH'!GU45</f>
        <v>0</v>
      </c>
      <c r="J911" s="367">
        <f>'[1]VI. PRESUPUESTO Y RRHH'!GV45</f>
        <v>0</v>
      </c>
      <c r="K911" s="367">
        <f>'[1]VI. PRESUPUESTO Y RRHH'!GW45</f>
        <v>0</v>
      </c>
      <c r="L911" s="367">
        <f>'[1]VI. PRESUPUESTO Y RRHH'!GX45</f>
        <v>0</v>
      </c>
      <c r="M911" s="367">
        <f>'[1]VI. PRESUPUESTO Y RRHH'!GY45</f>
        <v>0</v>
      </c>
    </row>
    <row r="912" spans="1:13" s="381" customFormat="1" ht="15.75" customHeight="1" x14ac:dyDescent="0.25">
      <c r="A912" s="367">
        <f>'[1]VI. PRESUPUESTO Y RRHH'!GD46</f>
        <v>0</v>
      </c>
      <c r="B912" s="367" t="str">
        <f>'[1]VI. PRESUPUESTO Y RRHH'!GE46</f>
        <v>01</v>
      </c>
      <c r="C912" s="367">
        <f>'[1]VI. PRESUPUESTO Y RRHH'!GF46</f>
        <v>0</v>
      </c>
      <c r="D912" s="367">
        <f>'[1]VI. PRESUPUESTO Y RRHH'!GP46</f>
        <v>0</v>
      </c>
      <c r="E912" s="367">
        <f>'[1]VI. PRESUPUESTO Y RRHH'!GQ46</f>
        <v>0</v>
      </c>
      <c r="F912" s="367">
        <f>'[1]VI. PRESUPUESTO Y RRHH'!GR46</f>
        <v>0</v>
      </c>
      <c r="G912" s="367">
        <f>'[1]VI. PRESUPUESTO Y RRHH'!GS46</f>
        <v>0</v>
      </c>
      <c r="H912" s="367">
        <f>'[1]VI. PRESUPUESTO Y RRHH'!GT46</f>
        <v>0</v>
      </c>
      <c r="I912" s="367">
        <f>'[1]VI. PRESUPUESTO Y RRHH'!GU46</f>
        <v>0</v>
      </c>
      <c r="J912" s="367">
        <f>'[1]VI. PRESUPUESTO Y RRHH'!GV46</f>
        <v>0</v>
      </c>
      <c r="K912" s="367">
        <f>'[1]VI. PRESUPUESTO Y RRHH'!GW46</f>
        <v>0</v>
      </c>
      <c r="L912" s="367">
        <f>'[1]VI. PRESUPUESTO Y RRHH'!GX46</f>
        <v>0</v>
      </c>
      <c r="M912" s="367">
        <f>'[1]VI. PRESUPUESTO Y RRHH'!GY46</f>
        <v>0</v>
      </c>
    </row>
    <row r="913" spans="1:22" s="381" customFormat="1" ht="15.75" customHeight="1" x14ac:dyDescent="0.25">
      <c r="A913" s="367">
        <f>'[1]VI. PRESUPUESTO Y RRHH'!GD47</f>
        <v>0</v>
      </c>
      <c r="B913" s="367" t="str">
        <f>'[1]VI. PRESUPUESTO Y RRHH'!GE47</f>
        <v>02</v>
      </c>
      <c r="C913" s="367" t="str">
        <f>'[1]VI. PRESUPUESTO Y RRHH'!GF47</f>
        <v>Al Gobierno Central</v>
      </c>
      <c r="D913" s="367">
        <f>'[1]VI. PRESUPUESTO Y RRHH'!GP47</f>
        <v>0</v>
      </c>
      <c r="E913" s="367">
        <f>'[1]VI. PRESUPUESTO Y RRHH'!GQ47</f>
        <v>0</v>
      </c>
      <c r="F913" s="367">
        <f>'[1]VI. PRESUPUESTO Y RRHH'!GR47</f>
        <v>0</v>
      </c>
      <c r="G913" s="367">
        <f>'[1]VI. PRESUPUESTO Y RRHH'!GS47</f>
        <v>0</v>
      </c>
      <c r="H913" s="367">
        <f>'[1]VI. PRESUPUESTO Y RRHH'!GT47</f>
        <v>0</v>
      </c>
      <c r="I913" s="367">
        <f>'[1]VI. PRESUPUESTO Y RRHH'!GU47</f>
        <v>0</v>
      </c>
      <c r="J913" s="367">
        <f>'[1]VI. PRESUPUESTO Y RRHH'!GV47</f>
        <v>0</v>
      </c>
      <c r="K913" s="367">
        <f>'[1]VI. PRESUPUESTO Y RRHH'!GW47</f>
        <v>0</v>
      </c>
      <c r="L913" s="367">
        <f>'[1]VI. PRESUPUESTO Y RRHH'!GX47</f>
        <v>0</v>
      </c>
      <c r="M913" s="367">
        <f>'[1]VI. PRESUPUESTO Y RRHH'!GY47</f>
        <v>0</v>
      </c>
    </row>
    <row r="914" spans="1:22" s="381" customFormat="1" ht="15.75" customHeight="1" x14ac:dyDescent="0.25">
      <c r="A914" s="367">
        <f>'[1]VI. PRESUPUESTO Y RRHH'!GD48</f>
        <v>0</v>
      </c>
      <c r="B914" s="367" t="str">
        <f>'[1]VI. PRESUPUESTO Y RRHH'!GE48</f>
        <v>03</v>
      </c>
      <c r="C914" s="367" t="str">
        <f>'[1]VI. PRESUPUESTO Y RRHH'!GF48</f>
        <v>A Otras Entidades Públicas</v>
      </c>
      <c r="D914" s="367">
        <f>'[1]VI. PRESUPUESTO Y RRHH'!GP48</f>
        <v>0</v>
      </c>
      <c r="E914" s="367">
        <f>'[1]VI. PRESUPUESTO Y RRHH'!GQ48</f>
        <v>0</v>
      </c>
      <c r="F914" s="367">
        <f>'[1]VI. PRESUPUESTO Y RRHH'!GR48</f>
        <v>0</v>
      </c>
      <c r="G914" s="367">
        <f>'[1]VI. PRESUPUESTO Y RRHH'!GS48</f>
        <v>0</v>
      </c>
      <c r="H914" s="367">
        <f>'[1]VI. PRESUPUESTO Y RRHH'!GT48</f>
        <v>0</v>
      </c>
      <c r="I914" s="367">
        <f>'[1]VI. PRESUPUESTO Y RRHH'!GU48</f>
        <v>0</v>
      </c>
      <c r="J914" s="367">
        <f>'[1]VI. PRESUPUESTO Y RRHH'!GV48</f>
        <v>0</v>
      </c>
      <c r="K914" s="367">
        <f>'[1]VI. PRESUPUESTO Y RRHH'!GW48</f>
        <v>0</v>
      </c>
      <c r="L914" s="367">
        <f>'[1]VI. PRESUPUESTO Y RRHH'!GX48</f>
        <v>0</v>
      </c>
      <c r="M914" s="367">
        <f>'[1]VI. PRESUPUESTO Y RRHH'!GY48</f>
        <v>0</v>
      </c>
    </row>
    <row r="915" spans="1:22" s="381" customFormat="1" ht="15.75" customHeight="1" x14ac:dyDescent="0.25">
      <c r="A915" s="367">
        <f>'[1]VI. PRESUPUESTO Y RRHH'!GD49</f>
        <v>0</v>
      </c>
      <c r="B915" s="367" t="str">
        <f>'[1]VI. PRESUPUESTO Y RRHH'!GE49</f>
        <v xml:space="preserve">04 </v>
      </c>
      <c r="C915" s="367" t="str">
        <f>'[1]VI. PRESUPUESTO Y RRHH'!GF49</f>
        <v>A Empresas Públicas no financieras</v>
      </c>
      <c r="D915" s="367">
        <f>'[1]VI. PRESUPUESTO Y RRHH'!GP49</f>
        <v>0</v>
      </c>
      <c r="E915" s="367">
        <f>'[1]VI. PRESUPUESTO Y RRHH'!GQ49</f>
        <v>0</v>
      </c>
      <c r="F915" s="367">
        <f>'[1]VI. PRESUPUESTO Y RRHH'!GR49</f>
        <v>0</v>
      </c>
      <c r="G915" s="367">
        <f>'[1]VI. PRESUPUESTO Y RRHH'!GS49</f>
        <v>0</v>
      </c>
      <c r="H915" s="367">
        <f>'[1]VI. PRESUPUESTO Y RRHH'!GT49</f>
        <v>0</v>
      </c>
      <c r="I915" s="367">
        <f>'[1]VI. PRESUPUESTO Y RRHH'!GU49</f>
        <v>0</v>
      </c>
      <c r="J915" s="367">
        <f>'[1]VI. PRESUPUESTO Y RRHH'!GV49</f>
        <v>0</v>
      </c>
      <c r="K915" s="367">
        <f>'[1]VI. PRESUPUESTO Y RRHH'!GW49</f>
        <v>0</v>
      </c>
      <c r="L915" s="367">
        <f>'[1]VI. PRESUPUESTO Y RRHH'!GX49</f>
        <v>0</v>
      </c>
      <c r="M915" s="367">
        <f>'[1]VI. PRESUPUESTO Y RRHH'!GY49</f>
        <v>0</v>
      </c>
    </row>
    <row r="916" spans="1:22" s="381" customFormat="1" ht="15.75" customHeight="1" x14ac:dyDescent="0.25">
      <c r="A916" s="367">
        <f>'[1]VI. PRESUPUESTO Y RRHH'!GD50</f>
        <v>0</v>
      </c>
      <c r="B916" s="367" t="str">
        <f>'[1]VI. PRESUPUESTO Y RRHH'!GE50</f>
        <v>05</v>
      </c>
      <c r="C916" s="367" t="str">
        <f>'[1]VI. PRESUPUESTO Y RRHH'!GF50</f>
        <v>A Empresas Públicas  financieras</v>
      </c>
      <c r="D916" s="367">
        <f>'[1]VI. PRESUPUESTO Y RRHH'!GP50</f>
        <v>0</v>
      </c>
      <c r="E916" s="367">
        <f>'[1]VI. PRESUPUESTO Y RRHH'!GQ50</f>
        <v>0</v>
      </c>
      <c r="F916" s="367">
        <f>'[1]VI. PRESUPUESTO Y RRHH'!GR50</f>
        <v>0</v>
      </c>
      <c r="G916" s="367">
        <f>'[1]VI. PRESUPUESTO Y RRHH'!GS50</f>
        <v>0</v>
      </c>
      <c r="H916" s="367">
        <f>'[1]VI. PRESUPUESTO Y RRHH'!GT50</f>
        <v>0</v>
      </c>
      <c r="I916" s="367">
        <f>'[1]VI. PRESUPUESTO Y RRHH'!GU50</f>
        <v>0</v>
      </c>
      <c r="J916" s="367">
        <f>'[1]VI. PRESUPUESTO Y RRHH'!GV50</f>
        <v>0</v>
      </c>
      <c r="K916" s="367">
        <f>'[1]VI. PRESUPUESTO Y RRHH'!GW50</f>
        <v>0</v>
      </c>
      <c r="L916" s="367">
        <f>'[1]VI. PRESUPUESTO Y RRHH'!GX50</f>
        <v>0</v>
      </c>
      <c r="M916" s="367">
        <f>'[1]VI. PRESUPUESTO Y RRHH'!GY50</f>
        <v>0</v>
      </c>
    </row>
    <row r="917" spans="1:22" s="381" customFormat="1" ht="15.75" customHeight="1" x14ac:dyDescent="0.25">
      <c r="A917" s="367">
        <f>'[1]VI. PRESUPUESTO Y RRHH'!GD51</f>
        <v>0</v>
      </c>
      <c r="B917" s="367" t="str">
        <f>'[1]VI. PRESUPUESTO Y RRHH'!GE51</f>
        <v>06</v>
      </c>
      <c r="C917" s="367" t="str">
        <f>'[1]VI. PRESUPUESTO Y RRHH'!GF51</f>
        <v>A gobiernos extranjeros</v>
      </c>
      <c r="D917" s="367">
        <f>'[1]VI. PRESUPUESTO Y RRHH'!GP51</f>
        <v>0</v>
      </c>
      <c r="E917" s="367">
        <f>'[1]VI. PRESUPUESTO Y RRHH'!GQ51</f>
        <v>0</v>
      </c>
      <c r="F917" s="367">
        <f>'[1]VI. PRESUPUESTO Y RRHH'!GR51</f>
        <v>0</v>
      </c>
      <c r="G917" s="367">
        <f>'[1]VI. PRESUPUESTO Y RRHH'!GS51</f>
        <v>0</v>
      </c>
      <c r="H917" s="367">
        <f>'[1]VI. PRESUPUESTO Y RRHH'!GT51</f>
        <v>0</v>
      </c>
      <c r="I917" s="367">
        <f>'[1]VI. PRESUPUESTO Y RRHH'!GU51</f>
        <v>0</v>
      </c>
      <c r="J917" s="367">
        <f>'[1]VI. PRESUPUESTO Y RRHH'!GV51</f>
        <v>0</v>
      </c>
      <c r="K917" s="367">
        <f>'[1]VI. PRESUPUESTO Y RRHH'!GW51</f>
        <v>0</v>
      </c>
      <c r="L917" s="367">
        <f>'[1]VI. PRESUPUESTO Y RRHH'!GX51</f>
        <v>0</v>
      </c>
      <c r="M917" s="367">
        <f>'[1]VI. PRESUPUESTO Y RRHH'!GY51</f>
        <v>0</v>
      </c>
    </row>
    <row r="918" spans="1:22" s="381" customFormat="1" ht="15.75" customHeight="1" x14ac:dyDescent="0.25">
      <c r="A918" s="367">
        <f>'[1]VI. PRESUPUESTO Y RRHH'!GD52</f>
        <v>0</v>
      </c>
      <c r="B918" s="367" t="str">
        <f>'[1]VI. PRESUPUESTO Y RRHH'!GE52</f>
        <v>07</v>
      </c>
      <c r="C918" s="367" t="str">
        <f>'[1]VI. PRESUPUESTO Y RRHH'!GF52</f>
        <v>A Org. Internacionales</v>
      </c>
      <c r="D918" s="367">
        <f>'[1]VI. PRESUPUESTO Y RRHH'!GP52</f>
        <v>0</v>
      </c>
      <c r="E918" s="367">
        <f>'[1]VI. PRESUPUESTO Y RRHH'!GQ52</f>
        <v>0</v>
      </c>
      <c r="F918" s="367">
        <f>'[1]VI. PRESUPUESTO Y RRHH'!GR52</f>
        <v>0</v>
      </c>
      <c r="G918" s="367">
        <f>'[1]VI. PRESUPUESTO Y RRHH'!GS52</f>
        <v>0</v>
      </c>
      <c r="H918" s="367">
        <f>'[1]VI. PRESUPUESTO Y RRHH'!GT52</f>
        <v>0</v>
      </c>
      <c r="I918" s="367">
        <f>'[1]VI. PRESUPUESTO Y RRHH'!GU52</f>
        <v>0</v>
      </c>
      <c r="J918" s="367">
        <f>'[1]VI. PRESUPUESTO Y RRHH'!GV52</f>
        <v>0</v>
      </c>
      <c r="K918" s="367">
        <f>'[1]VI. PRESUPUESTO Y RRHH'!GW52</f>
        <v>0</v>
      </c>
      <c r="L918" s="367">
        <f>'[1]VI. PRESUPUESTO Y RRHH'!GX52</f>
        <v>0</v>
      </c>
      <c r="M918" s="367">
        <f>'[1]VI. PRESUPUESTO Y RRHH'!GY52</f>
        <v>0</v>
      </c>
    </row>
    <row r="919" spans="1:22" s="381" customFormat="1" ht="15.75" customHeight="1" x14ac:dyDescent="0.25">
      <c r="A919" s="367">
        <f>'[1]VI. PRESUPUESTO Y RRHH'!GD53</f>
        <v>34</v>
      </c>
      <c r="B919" s="367">
        <f>'[1]VI. PRESUPUESTO Y RRHH'!GE53</f>
        <v>0</v>
      </c>
      <c r="C919" s="367" t="str">
        <f>'[1]VI. PRESUPUESTO Y RRHH'!GF53</f>
        <v>SERVICIO DE LA DEUDA</v>
      </c>
      <c r="D919" s="367">
        <f>'[1]VI. PRESUPUESTO Y RRHH'!GP53</f>
        <v>0</v>
      </c>
      <c r="E919" s="367">
        <f>'[1]VI. PRESUPUESTO Y RRHH'!GQ53</f>
        <v>0</v>
      </c>
      <c r="F919" s="367">
        <f>'[1]VI. PRESUPUESTO Y RRHH'!GR53</f>
        <v>0</v>
      </c>
      <c r="G919" s="367">
        <f>'[1]VI. PRESUPUESTO Y RRHH'!GS53</f>
        <v>0</v>
      </c>
      <c r="H919" s="367">
        <f>'[1]VI. PRESUPUESTO Y RRHH'!GT53</f>
        <v>0</v>
      </c>
      <c r="I919" s="367">
        <f>'[1]VI. PRESUPUESTO Y RRHH'!GU53</f>
        <v>0</v>
      </c>
      <c r="J919" s="367">
        <f>'[1]VI. PRESUPUESTO Y RRHH'!GV53</f>
        <v>0</v>
      </c>
      <c r="K919" s="367">
        <f>'[1]VI. PRESUPUESTO Y RRHH'!GW53</f>
        <v>0</v>
      </c>
      <c r="L919" s="367">
        <f>'[1]VI. PRESUPUESTO Y RRHH'!GX53</f>
        <v>0</v>
      </c>
      <c r="M919" s="367">
        <f>'[1]VI. PRESUPUESTO Y RRHH'!GY53</f>
        <v>0</v>
      </c>
    </row>
    <row r="920" spans="1:22" s="381" customFormat="1" ht="15.75" customHeight="1" x14ac:dyDescent="0.25">
      <c r="A920" s="367">
        <f>'[1]VI. PRESUPUESTO Y RRHH'!GD54</f>
        <v>35</v>
      </c>
      <c r="B920" s="367">
        <f>'[1]VI. PRESUPUESTO Y RRHH'!GE54</f>
        <v>0</v>
      </c>
      <c r="C920" s="367" t="str">
        <f>'[1]VI. PRESUPUESTO Y RRHH'!GF54</f>
        <v>SALDO FINAL DE CAJA</v>
      </c>
      <c r="D920" s="367">
        <f>'[1]VI. PRESUPUESTO Y RRHH'!GP54</f>
        <v>0</v>
      </c>
      <c r="E920" s="367">
        <f>'[1]VI. PRESUPUESTO Y RRHH'!GQ54</f>
        <v>0</v>
      </c>
      <c r="F920" s="367">
        <f>'[1]VI. PRESUPUESTO Y RRHH'!GR54</f>
        <v>0</v>
      </c>
      <c r="G920" s="367">
        <f>'[1]VI. PRESUPUESTO Y RRHH'!GS54</f>
        <v>0</v>
      </c>
      <c r="H920" s="367">
        <f>'[1]VI. PRESUPUESTO Y RRHH'!GT54</f>
        <v>0</v>
      </c>
      <c r="I920" s="367">
        <f>'[1]VI. PRESUPUESTO Y RRHH'!GU54</f>
        <v>0</v>
      </c>
      <c r="J920" s="367">
        <f>'[1]VI. PRESUPUESTO Y RRHH'!GV54</f>
        <v>0</v>
      </c>
      <c r="K920" s="367">
        <f>'[1]VI. PRESUPUESTO Y RRHH'!GW54</f>
        <v>0</v>
      </c>
      <c r="L920" s="367">
        <f>'[1]VI. PRESUPUESTO Y RRHH'!GX54</f>
        <v>0</v>
      </c>
      <c r="M920" s="367">
        <f>'[1]VI. PRESUPUESTO Y RRHH'!GY54</f>
        <v>0</v>
      </c>
    </row>
    <row r="921" spans="1:22" s="381" customFormat="1" ht="15.75" customHeight="1" x14ac:dyDescent="0.25">
      <c r="A921" s="367" t="str">
        <f>'[1]VI. PRESUPUESTO Y RRHH'!GD55</f>
        <v>TOTAL</v>
      </c>
      <c r="B921" s="367">
        <f>'[1]VI. PRESUPUESTO Y RRHH'!GE55</f>
        <v>0</v>
      </c>
      <c r="C921" s="367">
        <f>'[1]VI. PRESUPUESTO Y RRHH'!GF55</f>
        <v>0</v>
      </c>
      <c r="D921" s="367">
        <f>'[1]VI. PRESUPUESTO Y RRHH'!GP55</f>
        <v>0</v>
      </c>
      <c r="E921" s="367">
        <f>'[1]VI. PRESUPUESTO Y RRHH'!GQ55</f>
        <v>0</v>
      </c>
      <c r="F921" s="367">
        <f>'[1]VI. PRESUPUESTO Y RRHH'!GR55</f>
        <v>0</v>
      </c>
      <c r="G921" s="367">
        <f>'[1]VI. PRESUPUESTO Y RRHH'!GS55</f>
        <v>0</v>
      </c>
      <c r="H921" s="367">
        <f>'[1]VI. PRESUPUESTO Y RRHH'!GT55</f>
        <v>0</v>
      </c>
      <c r="I921" s="367">
        <f>'[1]VI. PRESUPUESTO Y RRHH'!GU55</f>
        <v>0</v>
      </c>
      <c r="J921" s="367">
        <f>'[1]VI. PRESUPUESTO Y RRHH'!GV55</f>
        <v>0</v>
      </c>
      <c r="K921" s="367">
        <f>'[1]VI. PRESUPUESTO Y RRHH'!GW55</f>
        <v>0</v>
      </c>
      <c r="L921" s="367">
        <f>'[1]VI. PRESUPUESTO Y RRHH'!GX55</f>
        <v>0</v>
      </c>
      <c r="M921" s="367">
        <f>'[1]VI. PRESUPUESTO Y RRHH'!GY55</f>
        <v>0</v>
      </c>
    </row>
    <row r="922" spans="1:22" s="381" customFormat="1" ht="15.75" customHeight="1" x14ac:dyDescent="0.25">
      <c r="A922" s="367" t="str">
        <f>'[1]VI. PRESUPUESTO Y RRHH'!HA15</f>
        <v>Partida</v>
      </c>
      <c r="B922" s="367">
        <f>'[1]VI. PRESUPUESTO Y RRHH'!HB15</f>
        <v>0</v>
      </c>
      <c r="C922" s="367" t="str">
        <f>'[1]VI. PRESUPUESTO Y RRHH'!HC15</f>
        <v>Capitulo</v>
      </c>
      <c r="D922" s="367">
        <f>'[1]VI. PRESUPUESTO Y RRHH'!HD15</f>
        <v>0</v>
      </c>
      <c r="E922" s="367" t="str">
        <f>'[1]VI. PRESUPUESTO Y RRHH'!HE15</f>
        <v>Programa</v>
      </c>
      <c r="F922" s="367">
        <f>'[1]VI. PRESUPUESTO Y RRHH'!HF15</f>
        <v>0</v>
      </c>
      <c r="G922" s="367"/>
      <c r="H922" s="367"/>
      <c r="I922" s="367"/>
      <c r="J922" s="367"/>
      <c r="K922" s="367"/>
      <c r="L922" s="367"/>
      <c r="M922" s="367"/>
      <c r="N922" s="382"/>
      <c r="O922" s="382"/>
      <c r="P922" s="382"/>
      <c r="Q922" s="382"/>
      <c r="R922" s="382"/>
      <c r="S922" s="382"/>
      <c r="T922" s="382"/>
      <c r="U922" s="382"/>
      <c r="V922" s="382"/>
    </row>
    <row r="923" spans="1:22" s="381" customFormat="1" ht="15.75" customHeight="1" x14ac:dyDescent="0.25">
      <c r="A923" s="367" t="str">
        <f>'[1]VI. PRESUPUESTO Y RRHH'!HA16</f>
        <v xml:space="preserve">SUBTITULO </v>
      </c>
      <c r="B923" s="367" t="str">
        <f>'[1]VI. PRESUPUESTO Y RRHH'!HB16</f>
        <v>ITEM</v>
      </c>
      <c r="C923" s="367" t="str">
        <f>'[1]VI. PRESUPUESTO Y RRHH'!HC16</f>
        <v>DENOMINACIONES</v>
      </c>
      <c r="D923" s="367" t="str">
        <f>'[1]VI. PRESUPUESTO Y RRHH'!HM16</f>
        <v>ASIGNACIÓN</v>
      </c>
      <c r="E923" s="367" t="str">
        <f>'[1]VI. PRESUPUESTO Y RRHH'!HN16</f>
        <v>GASTO SOCIAL (M$)</v>
      </c>
      <c r="F923" s="367">
        <f>'[1]VI. PRESUPUESTO Y RRHH'!HO16</f>
        <v>0</v>
      </c>
      <c r="G923" s="367">
        <f>'[1]VI. PRESUPUESTO Y RRHH'!HP16</f>
        <v>0</v>
      </c>
      <c r="H923" s="367">
        <f>'[1]VI. PRESUPUESTO Y RRHH'!HQ16</f>
        <v>0</v>
      </c>
      <c r="I923" s="367" t="str">
        <f>'[1]VI. PRESUPUESTO Y RRHH'!HR16</f>
        <v>GASTOS ADMINISTRATIVOS (M$)</v>
      </c>
      <c r="J923" s="367">
        <f>'[1]VI. PRESUPUESTO Y RRHH'!HS16</f>
        <v>0</v>
      </c>
      <c r="K923" s="367">
        <f>'[1]VI. PRESUPUESTO Y RRHH'!HT16</f>
        <v>0</v>
      </c>
      <c r="L923" s="367">
        <f>'[1]VI. PRESUPUESTO Y RRHH'!HU16</f>
        <v>0</v>
      </c>
      <c r="M923" s="367" t="str">
        <f>'[1]VI. PRESUPUESTO Y RRHH'!HV16</f>
        <v>TOTAL</v>
      </c>
    </row>
    <row r="924" spans="1:22" s="381" customFormat="1" ht="15.75" customHeight="1" x14ac:dyDescent="0.25">
      <c r="A924" s="367">
        <f>'[1]VI. PRESUPUESTO Y RRHH'!HA17</f>
        <v>0</v>
      </c>
      <c r="B924" s="367">
        <f>'[1]VI. PRESUPUESTO Y RRHH'!HB17</f>
        <v>0</v>
      </c>
      <c r="C924" s="367">
        <f>'[1]VI. PRESUPUESTO Y RRHH'!HC17</f>
        <v>0</v>
      </c>
      <c r="D924" s="367">
        <f>'[1]VI. PRESUPUESTO Y RRHH'!HM17</f>
        <v>0</v>
      </c>
      <c r="E924" s="367" t="str">
        <f>'[1]VI. PRESUPUESTO Y RRHH'!HN17</f>
        <v>MONETARIO</v>
      </c>
      <c r="F924" s="367" t="str">
        <f>'[1]VI. PRESUPUESTO Y RRHH'!HO17</f>
        <v>BIENES</v>
      </c>
      <c r="G924" s="367" t="str">
        <f>'[1]VI. PRESUPUESTO Y RRHH'!HP17</f>
        <v>PERSONAL / RRHH</v>
      </c>
      <c r="H924" s="367" t="str">
        <f>'[1]VI. PRESUPUESTO Y RRHH'!HQ17</f>
        <v>OTROS SERVICIOS</v>
      </c>
      <c r="I924" s="367" t="str">
        <f>'[1]VI. PRESUPUESTO Y RRHH'!HR17</f>
        <v>PERSONAL / RRHH</v>
      </c>
      <c r="J924" s="367" t="str">
        <f>'[1]VI. PRESUPUESTO Y RRHH'!HS17</f>
        <v>BIENES/ EQUIPAMIENTO</v>
      </c>
      <c r="K924" s="367" t="str">
        <f>'[1]VI. PRESUPUESTO Y RRHH'!HT17</f>
        <v>SERVICIOS</v>
      </c>
      <c r="L924" s="367" t="str">
        <f>'[1]VI. PRESUPUESTO Y RRHH'!HU17</f>
        <v>OTROS</v>
      </c>
      <c r="M924" s="367">
        <f>'[1]VI. PRESUPUESTO Y RRHH'!HV17</f>
        <v>0</v>
      </c>
    </row>
    <row r="925" spans="1:22" s="381" customFormat="1" ht="15.75" customHeight="1" x14ac:dyDescent="0.25">
      <c r="A925" s="367">
        <f>'[1]VI. PRESUPUESTO Y RRHH'!HA18</f>
        <v>21</v>
      </c>
      <c r="B925" s="367">
        <f>'[1]VI. PRESUPUESTO Y RRHH'!HB18</f>
        <v>0</v>
      </c>
      <c r="C925" s="367" t="str">
        <f>'[1]VI. PRESUPUESTO Y RRHH'!HC18</f>
        <v>GASTOS EN PERSONAL</v>
      </c>
      <c r="D925" s="367">
        <f>'[1]VI. PRESUPUESTO Y RRHH'!HM18</f>
        <v>0</v>
      </c>
      <c r="E925" s="367">
        <f>'[1]VI. PRESUPUESTO Y RRHH'!HN18</f>
        <v>0</v>
      </c>
      <c r="F925" s="367">
        <f>'[1]VI. PRESUPUESTO Y RRHH'!HO18</f>
        <v>0</v>
      </c>
      <c r="G925" s="367">
        <f>'[1]VI. PRESUPUESTO Y RRHH'!HP18</f>
        <v>0</v>
      </c>
      <c r="H925" s="367">
        <f>'[1]VI. PRESUPUESTO Y RRHH'!HQ18</f>
        <v>0</v>
      </c>
      <c r="I925" s="367">
        <f>'[1]VI. PRESUPUESTO Y RRHH'!HR18</f>
        <v>0</v>
      </c>
      <c r="J925" s="367">
        <f>'[1]VI. PRESUPUESTO Y RRHH'!HS18</f>
        <v>0</v>
      </c>
      <c r="K925" s="367">
        <f>'[1]VI. PRESUPUESTO Y RRHH'!HT18</f>
        <v>0</v>
      </c>
      <c r="L925" s="367">
        <f>'[1]VI. PRESUPUESTO Y RRHH'!HU18</f>
        <v>0</v>
      </c>
      <c r="M925" s="367">
        <f>'[1]VI. PRESUPUESTO Y RRHH'!HV18</f>
        <v>0</v>
      </c>
    </row>
    <row r="926" spans="1:22" s="381" customFormat="1" ht="15.75" customHeight="1" x14ac:dyDescent="0.25">
      <c r="A926" s="367">
        <f>'[1]VI. PRESUPUESTO Y RRHH'!HA19</f>
        <v>22</v>
      </c>
      <c r="B926" s="367">
        <f>'[1]VI. PRESUPUESTO Y RRHH'!HB19</f>
        <v>0</v>
      </c>
      <c r="C926" s="367" t="str">
        <f>'[1]VI. PRESUPUESTO Y RRHH'!HC19</f>
        <v>BIENES Y SERVICIOS DE CONSUMO</v>
      </c>
      <c r="D926" s="367">
        <f>'[1]VI. PRESUPUESTO Y RRHH'!HM19</f>
        <v>0</v>
      </c>
      <c r="E926" s="367">
        <f>'[1]VI. PRESUPUESTO Y RRHH'!HN19</f>
        <v>0</v>
      </c>
      <c r="F926" s="367">
        <f>'[1]VI. PRESUPUESTO Y RRHH'!HO19</f>
        <v>0</v>
      </c>
      <c r="G926" s="367">
        <f>'[1]VI. PRESUPUESTO Y RRHH'!HP19</f>
        <v>0</v>
      </c>
      <c r="H926" s="367">
        <f>'[1]VI. PRESUPUESTO Y RRHH'!HQ19</f>
        <v>0</v>
      </c>
      <c r="I926" s="367">
        <f>'[1]VI. PRESUPUESTO Y RRHH'!HR19</f>
        <v>0</v>
      </c>
      <c r="J926" s="367">
        <f>'[1]VI. PRESUPUESTO Y RRHH'!HS19</f>
        <v>0</v>
      </c>
      <c r="K926" s="367">
        <f>'[1]VI. PRESUPUESTO Y RRHH'!HT19</f>
        <v>0</v>
      </c>
      <c r="L926" s="367">
        <f>'[1]VI. PRESUPUESTO Y RRHH'!HU19</f>
        <v>0</v>
      </c>
      <c r="M926" s="367">
        <f>'[1]VI. PRESUPUESTO Y RRHH'!HV19</f>
        <v>0</v>
      </c>
    </row>
    <row r="927" spans="1:22" s="381" customFormat="1" ht="15.75" customHeight="1" x14ac:dyDescent="0.25">
      <c r="A927" s="367">
        <f>'[1]VI. PRESUPUESTO Y RRHH'!HA20</f>
        <v>23</v>
      </c>
      <c r="B927" s="367">
        <f>'[1]VI. PRESUPUESTO Y RRHH'!HB20</f>
        <v>0</v>
      </c>
      <c r="C927" s="367" t="str">
        <f>'[1]VI. PRESUPUESTO Y RRHH'!HC20</f>
        <v>PRESTACIONES DE SEGURIDAD SOCIAL</v>
      </c>
      <c r="D927" s="367">
        <f>'[1]VI. PRESUPUESTO Y RRHH'!HM20</f>
        <v>0</v>
      </c>
      <c r="E927" s="367">
        <f>'[1]VI. PRESUPUESTO Y RRHH'!HN20</f>
        <v>0</v>
      </c>
      <c r="F927" s="367">
        <f>'[1]VI. PRESUPUESTO Y RRHH'!HO20</f>
        <v>0</v>
      </c>
      <c r="G927" s="367">
        <f>'[1]VI. PRESUPUESTO Y RRHH'!HP20</f>
        <v>0</v>
      </c>
      <c r="H927" s="367">
        <f>'[1]VI. PRESUPUESTO Y RRHH'!HQ20</f>
        <v>0</v>
      </c>
      <c r="I927" s="367">
        <f>'[1]VI. PRESUPUESTO Y RRHH'!HR20</f>
        <v>0</v>
      </c>
      <c r="J927" s="367">
        <f>'[1]VI. PRESUPUESTO Y RRHH'!HS20</f>
        <v>0</v>
      </c>
      <c r="K927" s="367">
        <f>'[1]VI. PRESUPUESTO Y RRHH'!HT20</f>
        <v>0</v>
      </c>
      <c r="L927" s="367">
        <f>'[1]VI. PRESUPUESTO Y RRHH'!HU20</f>
        <v>0</v>
      </c>
      <c r="M927" s="367">
        <f>'[1]VI. PRESUPUESTO Y RRHH'!HV20</f>
        <v>0</v>
      </c>
    </row>
    <row r="928" spans="1:22" s="381" customFormat="1" ht="15.75" customHeight="1" x14ac:dyDescent="0.25">
      <c r="A928" s="367">
        <f>'[1]VI. PRESUPUESTO Y RRHH'!HA21</f>
        <v>24</v>
      </c>
      <c r="B928" s="367">
        <f>'[1]VI. PRESUPUESTO Y RRHH'!HB21</f>
        <v>0</v>
      </c>
      <c r="C928" s="367" t="str">
        <f>'[1]VI. PRESUPUESTO Y RRHH'!HC21</f>
        <v>TRANSFERENCIAS CORRIENTES</v>
      </c>
      <c r="D928" s="367">
        <f>'[1]VI. PRESUPUESTO Y RRHH'!HM21</f>
        <v>0</v>
      </c>
      <c r="E928" s="367">
        <f>'[1]VI. PRESUPUESTO Y RRHH'!HN21</f>
        <v>0</v>
      </c>
      <c r="F928" s="367">
        <f>'[1]VI. PRESUPUESTO Y RRHH'!HO21</f>
        <v>0</v>
      </c>
      <c r="G928" s="367">
        <f>'[1]VI. PRESUPUESTO Y RRHH'!HP21</f>
        <v>0</v>
      </c>
      <c r="H928" s="367">
        <f>'[1]VI. PRESUPUESTO Y RRHH'!HQ21</f>
        <v>0</v>
      </c>
      <c r="I928" s="367">
        <f>'[1]VI. PRESUPUESTO Y RRHH'!HR21</f>
        <v>0</v>
      </c>
      <c r="J928" s="367">
        <f>'[1]VI. PRESUPUESTO Y RRHH'!HS21</f>
        <v>0</v>
      </c>
      <c r="K928" s="367">
        <f>'[1]VI. PRESUPUESTO Y RRHH'!HT21</f>
        <v>0</v>
      </c>
      <c r="L928" s="367">
        <f>'[1]VI. PRESUPUESTO Y RRHH'!HU21</f>
        <v>0</v>
      </c>
      <c r="M928" s="367">
        <f>'[1]VI. PRESUPUESTO Y RRHH'!HV21</f>
        <v>0</v>
      </c>
    </row>
    <row r="929" spans="1:13" s="381" customFormat="1" ht="15.75" customHeight="1" x14ac:dyDescent="0.25">
      <c r="A929" s="367">
        <f>'[1]VI. PRESUPUESTO Y RRHH'!HA22</f>
        <v>0</v>
      </c>
      <c r="B929" s="367" t="str">
        <f>'[1]VI. PRESUPUESTO Y RRHH'!HB22</f>
        <v>01</v>
      </c>
      <c r="C929" s="367" t="str">
        <f>'[1]VI. PRESUPUESTO Y RRHH'!HC22</f>
        <v xml:space="preserve"> Al Sector Privado</v>
      </c>
      <c r="D929" s="367">
        <f>'[1]VI. PRESUPUESTO Y RRHH'!HM22</f>
        <v>0</v>
      </c>
      <c r="E929" s="367">
        <f>'[1]VI. PRESUPUESTO Y RRHH'!HN22</f>
        <v>0</v>
      </c>
      <c r="F929" s="367">
        <f>'[1]VI. PRESUPUESTO Y RRHH'!HO22</f>
        <v>0</v>
      </c>
      <c r="G929" s="367">
        <f>'[1]VI. PRESUPUESTO Y RRHH'!HP22</f>
        <v>0</v>
      </c>
      <c r="H929" s="367">
        <f>'[1]VI. PRESUPUESTO Y RRHH'!HQ22</f>
        <v>0</v>
      </c>
      <c r="I929" s="367">
        <f>'[1]VI. PRESUPUESTO Y RRHH'!HR22</f>
        <v>0</v>
      </c>
      <c r="J929" s="367">
        <f>'[1]VI. PRESUPUESTO Y RRHH'!HS22</f>
        <v>0</v>
      </c>
      <c r="K929" s="367">
        <f>'[1]VI. PRESUPUESTO Y RRHH'!HT22</f>
        <v>0</v>
      </c>
      <c r="L929" s="367">
        <f>'[1]VI. PRESUPUESTO Y RRHH'!HU22</f>
        <v>0</v>
      </c>
      <c r="M929" s="367">
        <f>'[1]VI. PRESUPUESTO Y RRHH'!HV22</f>
        <v>0</v>
      </c>
    </row>
    <row r="930" spans="1:13" s="381" customFormat="1" ht="15.75" customHeight="1" x14ac:dyDescent="0.25">
      <c r="A930" s="367">
        <f>'[1]VI. PRESUPUESTO Y RRHH'!HA23</f>
        <v>0</v>
      </c>
      <c r="B930" s="367" t="str">
        <f>'[1]VI. PRESUPUESTO Y RRHH'!HB23</f>
        <v>01</v>
      </c>
      <c r="C930" s="367">
        <f>'[1]VI. PRESUPUESTO Y RRHH'!HC23</f>
        <v>0</v>
      </c>
      <c r="D930" s="367">
        <f>'[1]VI. PRESUPUESTO Y RRHH'!HM23</f>
        <v>0</v>
      </c>
      <c r="E930" s="367">
        <f>'[1]VI. PRESUPUESTO Y RRHH'!HN23</f>
        <v>0</v>
      </c>
      <c r="F930" s="367">
        <f>'[1]VI. PRESUPUESTO Y RRHH'!HO23</f>
        <v>0</v>
      </c>
      <c r="G930" s="367">
        <f>'[1]VI. PRESUPUESTO Y RRHH'!HP23</f>
        <v>0</v>
      </c>
      <c r="H930" s="367">
        <f>'[1]VI. PRESUPUESTO Y RRHH'!HQ23</f>
        <v>0</v>
      </c>
      <c r="I930" s="367">
        <f>'[1]VI. PRESUPUESTO Y RRHH'!HR23</f>
        <v>0</v>
      </c>
      <c r="J930" s="367">
        <f>'[1]VI. PRESUPUESTO Y RRHH'!HS23</f>
        <v>0</v>
      </c>
      <c r="K930" s="367">
        <f>'[1]VI. PRESUPUESTO Y RRHH'!HT23</f>
        <v>0</v>
      </c>
      <c r="L930" s="367">
        <f>'[1]VI. PRESUPUESTO Y RRHH'!HU23</f>
        <v>0</v>
      </c>
      <c r="M930" s="367">
        <f>'[1]VI. PRESUPUESTO Y RRHH'!HV23</f>
        <v>0</v>
      </c>
    </row>
    <row r="931" spans="1:13" s="381" customFormat="1" ht="15.75" customHeight="1" x14ac:dyDescent="0.25">
      <c r="A931" s="367">
        <f>'[1]VI. PRESUPUESTO Y RRHH'!HA24</f>
        <v>0</v>
      </c>
      <c r="B931" s="367" t="str">
        <f>'[1]VI. PRESUPUESTO Y RRHH'!HB24</f>
        <v>01</v>
      </c>
      <c r="C931" s="367">
        <f>'[1]VI. PRESUPUESTO Y RRHH'!HC24</f>
        <v>0</v>
      </c>
      <c r="D931" s="367">
        <f>'[1]VI. PRESUPUESTO Y RRHH'!HM24</f>
        <v>0</v>
      </c>
      <c r="E931" s="367">
        <f>'[1]VI. PRESUPUESTO Y RRHH'!HN24</f>
        <v>0</v>
      </c>
      <c r="F931" s="367">
        <f>'[1]VI. PRESUPUESTO Y RRHH'!HO24</f>
        <v>0</v>
      </c>
      <c r="G931" s="367">
        <f>'[1]VI. PRESUPUESTO Y RRHH'!HP24</f>
        <v>0</v>
      </c>
      <c r="H931" s="367">
        <f>'[1]VI. PRESUPUESTO Y RRHH'!HQ24</f>
        <v>0</v>
      </c>
      <c r="I931" s="367">
        <f>'[1]VI. PRESUPUESTO Y RRHH'!HR24</f>
        <v>0</v>
      </c>
      <c r="J931" s="367">
        <f>'[1]VI. PRESUPUESTO Y RRHH'!HS24</f>
        <v>0</v>
      </c>
      <c r="K931" s="367">
        <f>'[1]VI. PRESUPUESTO Y RRHH'!HT24</f>
        <v>0</v>
      </c>
      <c r="L931" s="367">
        <f>'[1]VI. PRESUPUESTO Y RRHH'!HU24</f>
        <v>0</v>
      </c>
      <c r="M931" s="367">
        <f>'[1]VI. PRESUPUESTO Y RRHH'!HV24</f>
        <v>0</v>
      </c>
    </row>
    <row r="932" spans="1:13" s="381" customFormat="1" ht="15.75" customHeight="1" x14ac:dyDescent="0.25">
      <c r="A932" s="367">
        <f>'[1]VI. PRESUPUESTO Y RRHH'!HA25</f>
        <v>0</v>
      </c>
      <c r="B932" s="367" t="str">
        <f>'[1]VI. PRESUPUESTO Y RRHH'!HB25</f>
        <v>01</v>
      </c>
      <c r="C932" s="367">
        <f>'[1]VI. PRESUPUESTO Y RRHH'!HC25</f>
        <v>0</v>
      </c>
      <c r="D932" s="367">
        <f>'[1]VI. PRESUPUESTO Y RRHH'!HM25</f>
        <v>0</v>
      </c>
      <c r="E932" s="367">
        <f>'[1]VI. PRESUPUESTO Y RRHH'!HN25</f>
        <v>0</v>
      </c>
      <c r="F932" s="367">
        <f>'[1]VI. PRESUPUESTO Y RRHH'!HO25</f>
        <v>0</v>
      </c>
      <c r="G932" s="367">
        <f>'[1]VI. PRESUPUESTO Y RRHH'!HP25</f>
        <v>0</v>
      </c>
      <c r="H932" s="367">
        <f>'[1]VI. PRESUPUESTO Y RRHH'!HQ25</f>
        <v>0</v>
      </c>
      <c r="I932" s="367">
        <f>'[1]VI. PRESUPUESTO Y RRHH'!HR25</f>
        <v>0</v>
      </c>
      <c r="J932" s="367">
        <f>'[1]VI. PRESUPUESTO Y RRHH'!HS25</f>
        <v>0</v>
      </c>
      <c r="K932" s="367">
        <f>'[1]VI. PRESUPUESTO Y RRHH'!HT25</f>
        <v>0</v>
      </c>
      <c r="L932" s="367">
        <f>'[1]VI. PRESUPUESTO Y RRHH'!HU25</f>
        <v>0</v>
      </c>
      <c r="M932" s="367">
        <f>'[1]VI. PRESUPUESTO Y RRHH'!HV25</f>
        <v>0</v>
      </c>
    </row>
    <row r="933" spans="1:13" s="381" customFormat="1" ht="15.75" customHeight="1" x14ac:dyDescent="0.25">
      <c r="A933" s="367">
        <f>'[1]VI. PRESUPUESTO Y RRHH'!HA26</f>
        <v>0</v>
      </c>
      <c r="B933" s="367" t="str">
        <f>'[1]VI. PRESUPUESTO Y RRHH'!HB26</f>
        <v>01</v>
      </c>
      <c r="C933" s="367">
        <f>'[1]VI. PRESUPUESTO Y RRHH'!HC26</f>
        <v>0</v>
      </c>
      <c r="D933" s="367">
        <f>'[1]VI. PRESUPUESTO Y RRHH'!HM26</f>
        <v>0</v>
      </c>
      <c r="E933" s="367">
        <f>'[1]VI. PRESUPUESTO Y RRHH'!HN26</f>
        <v>0</v>
      </c>
      <c r="F933" s="367">
        <f>'[1]VI. PRESUPUESTO Y RRHH'!HO26</f>
        <v>0</v>
      </c>
      <c r="G933" s="367">
        <f>'[1]VI. PRESUPUESTO Y RRHH'!HP26</f>
        <v>0</v>
      </c>
      <c r="H933" s="367">
        <f>'[1]VI. PRESUPUESTO Y RRHH'!HQ26</f>
        <v>0</v>
      </c>
      <c r="I933" s="367">
        <f>'[1]VI. PRESUPUESTO Y RRHH'!HR26</f>
        <v>0</v>
      </c>
      <c r="J933" s="367">
        <f>'[1]VI. PRESUPUESTO Y RRHH'!HS26</f>
        <v>0</v>
      </c>
      <c r="K933" s="367">
        <f>'[1]VI. PRESUPUESTO Y RRHH'!HT26</f>
        <v>0</v>
      </c>
      <c r="L933" s="367">
        <f>'[1]VI. PRESUPUESTO Y RRHH'!HU26</f>
        <v>0</v>
      </c>
      <c r="M933" s="367">
        <f>'[1]VI. PRESUPUESTO Y RRHH'!HV26</f>
        <v>0</v>
      </c>
    </row>
    <row r="934" spans="1:13" s="381" customFormat="1" ht="15.75" customHeight="1" x14ac:dyDescent="0.25">
      <c r="A934" s="367">
        <f>'[1]VI. PRESUPUESTO Y RRHH'!HA27</f>
        <v>0</v>
      </c>
      <c r="B934" s="367" t="str">
        <f>'[1]VI. PRESUPUESTO Y RRHH'!HB27</f>
        <v>02</v>
      </c>
      <c r="C934" s="367" t="str">
        <f>'[1]VI. PRESUPUESTO Y RRHH'!HC27</f>
        <v>Al Gobierno Central</v>
      </c>
      <c r="D934" s="367">
        <f>'[1]VI. PRESUPUESTO Y RRHH'!HM27</f>
        <v>0</v>
      </c>
      <c r="E934" s="367">
        <f>'[1]VI. PRESUPUESTO Y RRHH'!HN27</f>
        <v>0</v>
      </c>
      <c r="F934" s="367">
        <f>'[1]VI. PRESUPUESTO Y RRHH'!HO27</f>
        <v>0</v>
      </c>
      <c r="G934" s="367">
        <f>'[1]VI. PRESUPUESTO Y RRHH'!HP27</f>
        <v>0</v>
      </c>
      <c r="H934" s="367">
        <f>'[1]VI. PRESUPUESTO Y RRHH'!HQ27</f>
        <v>0</v>
      </c>
      <c r="I934" s="367">
        <f>'[1]VI. PRESUPUESTO Y RRHH'!HR27</f>
        <v>0</v>
      </c>
      <c r="J934" s="367">
        <f>'[1]VI. PRESUPUESTO Y RRHH'!HS27</f>
        <v>0</v>
      </c>
      <c r="K934" s="367">
        <f>'[1]VI. PRESUPUESTO Y RRHH'!HT27</f>
        <v>0</v>
      </c>
      <c r="L934" s="367">
        <f>'[1]VI. PRESUPUESTO Y RRHH'!HU27</f>
        <v>0</v>
      </c>
      <c r="M934" s="367">
        <f>'[1]VI. PRESUPUESTO Y RRHH'!HV27</f>
        <v>0</v>
      </c>
    </row>
    <row r="935" spans="1:13" s="381" customFormat="1" ht="15.75" customHeight="1" x14ac:dyDescent="0.25">
      <c r="A935" s="367">
        <f>'[1]VI. PRESUPUESTO Y RRHH'!HA28</f>
        <v>0</v>
      </c>
      <c r="B935" s="367" t="str">
        <f>'[1]VI. PRESUPUESTO Y RRHH'!HB28</f>
        <v>03</v>
      </c>
      <c r="C935" s="367" t="str">
        <f>'[1]VI. PRESUPUESTO Y RRHH'!HC28</f>
        <v>A Otras Entidades Públicas</v>
      </c>
      <c r="D935" s="367">
        <f>'[1]VI. PRESUPUESTO Y RRHH'!HM28</f>
        <v>0</v>
      </c>
      <c r="E935" s="367">
        <f>'[1]VI. PRESUPUESTO Y RRHH'!HN28</f>
        <v>0</v>
      </c>
      <c r="F935" s="367">
        <f>'[1]VI. PRESUPUESTO Y RRHH'!HO28</f>
        <v>0</v>
      </c>
      <c r="G935" s="367">
        <f>'[1]VI. PRESUPUESTO Y RRHH'!HP28</f>
        <v>0</v>
      </c>
      <c r="H935" s="367">
        <f>'[1]VI. PRESUPUESTO Y RRHH'!HQ28</f>
        <v>0</v>
      </c>
      <c r="I935" s="367">
        <f>'[1]VI. PRESUPUESTO Y RRHH'!HR28</f>
        <v>0</v>
      </c>
      <c r="J935" s="367">
        <f>'[1]VI. PRESUPUESTO Y RRHH'!HS28</f>
        <v>0</v>
      </c>
      <c r="K935" s="367">
        <f>'[1]VI. PRESUPUESTO Y RRHH'!HT28</f>
        <v>0</v>
      </c>
      <c r="L935" s="367">
        <f>'[1]VI. PRESUPUESTO Y RRHH'!HU28</f>
        <v>0</v>
      </c>
      <c r="M935" s="367">
        <f>'[1]VI. PRESUPUESTO Y RRHH'!HV28</f>
        <v>0</v>
      </c>
    </row>
    <row r="936" spans="1:13" s="381" customFormat="1" ht="15.75" customHeight="1" x14ac:dyDescent="0.25">
      <c r="A936" s="367">
        <f>'[1]VI. PRESUPUESTO Y RRHH'!HA29</f>
        <v>0</v>
      </c>
      <c r="B936" s="367" t="str">
        <f>'[1]VI. PRESUPUESTO Y RRHH'!HB29</f>
        <v xml:space="preserve">04 </v>
      </c>
      <c r="C936" s="367" t="str">
        <f>'[1]VI. PRESUPUESTO Y RRHH'!HC29</f>
        <v>A Empresas Públicas no financieras</v>
      </c>
      <c r="D936" s="367">
        <f>'[1]VI. PRESUPUESTO Y RRHH'!HM29</f>
        <v>0</v>
      </c>
      <c r="E936" s="367">
        <f>'[1]VI. PRESUPUESTO Y RRHH'!HN29</f>
        <v>0</v>
      </c>
      <c r="F936" s="367">
        <f>'[1]VI. PRESUPUESTO Y RRHH'!HO29</f>
        <v>0</v>
      </c>
      <c r="G936" s="367">
        <f>'[1]VI. PRESUPUESTO Y RRHH'!HP29</f>
        <v>0</v>
      </c>
      <c r="H936" s="367">
        <f>'[1]VI. PRESUPUESTO Y RRHH'!HQ29</f>
        <v>0</v>
      </c>
      <c r="I936" s="367">
        <f>'[1]VI. PRESUPUESTO Y RRHH'!HR29</f>
        <v>0</v>
      </c>
      <c r="J936" s="367">
        <f>'[1]VI. PRESUPUESTO Y RRHH'!HS29</f>
        <v>0</v>
      </c>
      <c r="K936" s="367">
        <f>'[1]VI. PRESUPUESTO Y RRHH'!HT29</f>
        <v>0</v>
      </c>
      <c r="L936" s="367">
        <f>'[1]VI. PRESUPUESTO Y RRHH'!HU29</f>
        <v>0</v>
      </c>
      <c r="M936" s="367">
        <f>'[1]VI. PRESUPUESTO Y RRHH'!HV29</f>
        <v>0</v>
      </c>
    </row>
    <row r="937" spans="1:13" s="381" customFormat="1" ht="15.75" customHeight="1" x14ac:dyDescent="0.25">
      <c r="A937" s="367" t="str">
        <f>'[1]VI. PRESUPUESTO Y RRHH'!HA30</f>
        <v/>
      </c>
      <c r="B937" s="367" t="str">
        <f>'[1]VI. PRESUPUESTO Y RRHH'!HB30</f>
        <v>05</v>
      </c>
      <c r="C937" s="367" t="str">
        <f>'[1]VI. PRESUPUESTO Y RRHH'!HC30</f>
        <v>A Empresas Públicas  financieras</v>
      </c>
      <c r="D937" s="367">
        <f>'[1]VI. PRESUPUESTO Y RRHH'!HM30</f>
        <v>0</v>
      </c>
      <c r="E937" s="367">
        <f>'[1]VI. PRESUPUESTO Y RRHH'!HN30</f>
        <v>0</v>
      </c>
      <c r="F937" s="367">
        <f>'[1]VI. PRESUPUESTO Y RRHH'!HO30</f>
        <v>0</v>
      </c>
      <c r="G937" s="367">
        <f>'[1]VI. PRESUPUESTO Y RRHH'!HP30</f>
        <v>0</v>
      </c>
      <c r="H937" s="367">
        <f>'[1]VI. PRESUPUESTO Y RRHH'!HQ30</f>
        <v>0</v>
      </c>
      <c r="I937" s="367">
        <f>'[1]VI. PRESUPUESTO Y RRHH'!HR30</f>
        <v>0</v>
      </c>
      <c r="J937" s="367">
        <f>'[1]VI. PRESUPUESTO Y RRHH'!HS30</f>
        <v>0</v>
      </c>
      <c r="K937" s="367">
        <f>'[1]VI. PRESUPUESTO Y RRHH'!HT30</f>
        <v>0</v>
      </c>
      <c r="L937" s="367">
        <f>'[1]VI. PRESUPUESTO Y RRHH'!HU30</f>
        <v>0</v>
      </c>
      <c r="M937" s="367">
        <f>'[1]VI. PRESUPUESTO Y RRHH'!HV30</f>
        <v>0</v>
      </c>
    </row>
    <row r="938" spans="1:13" s="381" customFormat="1" ht="15.75" customHeight="1" x14ac:dyDescent="0.25">
      <c r="A938" s="367">
        <f>'[1]VI. PRESUPUESTO Y RRHH'!HA31</f>
        <v>0</v>
      </c>
      <c r="B938" s="367" t="str">
        <f>'[1]VI. PRESUPUESTO Y RRHH'!HB31</f>
        <v>06</v>
      </c>
      <c r="C938" s="367" t="str">
        <f>'[1]VI. PRESUPUESTO Y RRHH'!HC31</f>
        <v>A gobiernos extranjeros</v>
      </c>
      <c r="D938" s="367">
        <f>'[1]VI. PRESUPUESTO Y RRHH'!HM31</f>
        <v>0</v>
      </c>
      <c r="E938" s="367">
        <f>'[1]VI. PRESUPUESTO Y RRHH'!HN31</f>
        <v>0</v>
      </c>
      <c r="F938" s="367">
        <f>'[1]VI. PRESUPUESTO Y RRHH'!HO31</f>
        <v>0</v>
      </c>
      <c r="G938" s="367">
        <f>'[1]VI. PRESUPUESTO Y RRHH'!HP31</f>
        <v>0</v>
      </c>
      <c r="H938" s="367">
        <f>'[1]VI. PRESUPUESTO Y RRHH'!HQ31</f>
        <v>0</v>
      </c>
      <c r="I938" s="367">
        <f>'[1]VI. PRESUPUESTO Y RRHH'!HR31</f>
        <v>0</v>
      </c>
      <c r="J938" s="367">
        <f>'[1]VI. PRESUPUESTO Y RRHH'!HS31</f>
        <v>0</v>
      </c>
      <c r="K938" s="367">
        <f>'[1]VI. PRESUPUESTO Y RRHH'!HT31</f>
        <v>0</v>
      </c>
      <c r="L938" s="367">
        <f>'[1]VI. PRESUPUESTO Y RRHH'!HU31</f>
        <v>0</v>
      </c>
      <c r="M938" s="367">
        <f>'[1]VI. PRESUPUESTO Y RRHH'!HV31</f>
        <v>0</v>
      </c>
    </row>
    <row r="939" spans="1:13" s="381" customFormat="1" ht="15.75" customHeight="1" x14ac:dyDescent="0.25">
      <c r="A939" s="367">
        <f>'[1]VI. PRESUPUESTO Y RRHH'!HA32</f>
        <v>0</v>
      </c>
      <c r="B939" s="367" t="str">
        <f>'[1]VI. PRESUPUESTO Y RRHH'!HB32</f>
        <v>07</v>
      </c>
      <c r="C939" s="367" t="str">
        <f>'[1]VI. PRESUPUESTO Y RRHH'!HC32</f>
        <v>A Org. Internacionales</v>
      </c>
      <c r="D939" s="367">
        <f>'[1]VI. PRESUPUESTO Y RRHH'!HM32</f>
        <v>0</v>
      </c>
      <c r="E939" s="367">
        <f>'[1]VI. PRESUPUESTO Y RRHH'!HN32</f>
        <v>0</v>
      </c>
      <c r="F939" s="367">
        <f>'[1]VI. PRESUPUESTO Y RRHH'!HO32</f>
        <v>0</v>
      </c>
      <c r="G939" s="367">
        <f>'[1]VI. PRESUPUESTO Y RRHH'!HP32</f>
        <v>0</v>
      </c>
      <c r="H939" s="367">
        <f>'[1]VI. PRESUPUESTO Y RRHH'!HQ32</f>
        <v>0</v>
      </c>
      <c r="I939" s="367">
        <f>'[1]VI. PRESUPUESTO Y RRHH'!HR32</f>
        <v>0</v>
      </c>
      <c r="J939" s="367">
        <f>'[1]VI. PRESUPUESTO Y RRHH'!HS32</f>
        <v>0</v>
      </c>
      <c r="K939" s="367">
        <f>'[1]VI. PRESUPUESTO Y RRHH'!HT32</f>
        <v>0</v>
      </c>
      <c r="L939" s="367">
        <f>'[1]VI. PRESUPUESTO Y RRHH'!HU32</f>
        <v>0</v>
      </c>
      <c r="M939" s="367">
        <f>'[1]VI. PRESUPUESTO Y RRHH'!HV32</f>
        <v>0</v>
      </c>
    </row>
    <row r="940" spans="1:13" s="381" customFormat="1" ht="15.75" customHeight="1" x14ac:dyDescent="0.25">
      <c r="A940" s="367">
        <f>'[1]VI. PRESUPUESTO Y RRHH'!HA33</f>
        <v>25</v>
      </c>
      <c r="B940" s="367">
        <f>'[1]VI. PRESUPUESTO Y RRHH'!HB33</f>
        <v>0</v>
      </c>
      <c r="C940" s="367" t="str">
        <f>'[1]VI. PRESUPUESTO Y RRHH'!HC33</f>
        <v>INTEGROS AL FISCO</v>
      </c>
      <c r="D940" s="367">
        <f>'[1]VI. PRESUPUESTO Y RRHH'!HM33</f>
        <v>0</v>
      </c>
      <c r="E940" s="367">
        <f>'[1]VI. PRESUPUESTO Y RRHH'!HN33</f>
        <v>0</v>
      </c>
      <c r="F940" s="367">
        <f>'[1]VI. PRESUPUESTO Y RRHH'!HO33</f>
        <v>0</v>
      </c>
      <c r="G940" s="367">
        <f>'[1]VI. PRESUPUESTO Y RRHH'!HP33</f>
        <v>0</v>
      </c>
      <c r="H940" s="367">
        <f>'[1]VI. PRESUPUESTO Y RRHH'!HQ33</f>
        <v>0</v>
      </c>
      <c r="I940" s="367">
        <f>'[1]VI. PRESUPUESTO Y RRHH'!HR33</f>
        <v>0</v>
      </c>
      <c r="J940" s="367">
        <f>'[1]VI. PRESUPUESTO Y RRHH'!HS33</f>
        <v>0</v>
      </c>
      <c r="K940" s="367">
        <f>'[1]VI. PRESUPUESTO Y RRHH'!HT33</f>
        <v>0</v>
      </c>
      <c r="L940" s="367">
        <f>'[1]VI. PRESUPUESTO Y RRHH'!HU33</f>
        <v>0</v>
      </c>
      <c r="M940" s="367">
        <f>'[1]VI. PRESUPUESTO Y RRHH'!HV33</f>
        <v>0</v>
      </c>
    </row>
    <row r="941" spans="1:13" s="381" customFormat="1" ht="15.75" customHeight="1" x14ac:dyDescent="0.25">
      <c r="A941" s="367">
        <f>'[1]VI. PRESUPUESTO Y RRHH'!HA34</f>
        <v>26</v>
      </c>
      <c r="B941" s="367">
        <f>'[1]VI. PRESUPUESTO Y RRHH'!HB34</f>
        <v>0</v>
      </c>
      <c r="C941" s="367" t="str">
        <f>'[1]VI. PRESUPUESTO Y RRHH'!HC34</f>
        <v>OTROS GASTOS CORRIENTES</v>
      </c>
      <c r="D941" s="367">
        <f>'[1]VI. PRESUPUESTO Y RRHH'!HM34</f>
        <v>0</v>
      </c>
      <c r="E941" s="367">
        <f>'[1]VI. PRESUPUESTO Y RRHH'!HN34</f>
        <v>0</v>
      </c>
      <c r="F941" s="367">
        <f>'[1]VI. PRESUPUESTO Y RRHH'!HO34</f>
        <v>0</v>
      </c>
      <c r="G941" s="367">
        <f>'[1]VI. PRESUPUESTO Y RRHH'!HP34</f>
        <v>0</v>
      </c>
      <c r="H941" s="367">
        <f>'[1]VI. PRESUPUESTO Y RRHH'!HQ34</f>
        <v>0</v>
      </c>
      <c r="I941" s="367">
        <f>'[1]VI. PRESUPUESTO Y RRHH'!HR34</f>
        <v>0</v>
      </c>
      <c r="J941" s="367">
        <f>'[1]VI. PRESUPUESTO Y RRHH'!HS34</f>
        <v>0</v>
      </c>
      <c r="K941" s="367">
        <f>'[1]VI. PRESUPUESTO Y RRHH'!HT34</f>
        <v>0</v>
      </c>
      <c r="L941" s="367">
        <f>'[1]VI. PRESUPUESTO Y RRHH'!HU34</f>
        <v>0</v>
      </c>
      <c r="M941" s="367">
        <f>'[1]VI. PRESUPUESTO Y RRHH'!HV34</f>
        <v>0</v>
      </c>
    </row>
    <row r="942" spans="1:13" s="381" customFormat="1" ht="15.75" customHeight="1" x14ac:dyDescent="0.25">
      <c r="A942" s="367">
        <f>'[1]VI. PRESUPUESTO Y RRHH'!HA35</f>
        <v>27</v>
      </c>
      <c r="B942" s="367">
        <f>'[1]VI. PRESUPUESTO Y RRHH'!HB35</f>
        <v>0</v>
      </c>
      <c r="C942" s="367" t="str">
        <f>'[1]VI. PRESUPUESTO Y RRHH'!HC35</f>
        <v>APORTE FISCAL LIBRE</v>
      </c>
      <c r="D942" s="367">
        <f>'[1]VI. PRESUPUESTO Y RRHH'!HM35</f>
        <v>0</v>
      </c>
      <c r="E942" s="367">
        <f>'[1]VI. PRESUPUESTO Y RRHH'!HN35</f>
        <v>0</v>
      </c>
      <c r="F942" s="367">
        <f>'[1]VI. PRESUPUESTO Y RRHH'!HO35</f>
        <v>0</v>
      </c>
      <c r="G942" s="367">
        <f>'[1]VI. PRESUPUESTO Y RRHH'!HP35</f>
        <v>0</v>
      </c>
      <c r="H942" s="367">
        <f>'[1]VI. PRESUPUESTO Y RRHH'!HQ35</f>
        <v>0</v>
      </c>
      <c r="I942" s="367">
        <f>'[1]VI. PRESUPUESTO Y RRHH'!HR35</f>
        <v>0</v>
      </c>
      <c r="J942" s="367">
        <f>'[1]VI. PRESUPUESTO Y RRHH'!HS35</f>
        <v>0</v>
      </c>
      <c r="K942" s="367">
        <f>'[1]VI. PRESUPUESTO Y RRHH'!HT35</f>
        <v>0</v>
      </c>
      <c r="L942" s="367">
        <f>'[1]VI. PRESUPUESTO Y RRHH'!HU35</f>
        <v>0</v>
      </c>
      <c r="M942" s="367">
        <f>'[1]VI. PRESUPUESTO Y RRHH'!HV35</f>
        <v>0</v>
      </c>
    </row>
    <row r="943" spans="1:13" s="381" customFormat="1" ht="15.75" customHeight="1" x14ac:dyDescent="0.25">
      <c r="A943" s="367">
        <f>'[1]VI. PRESUPUESTO Y RRHH'!HA36</f>
        <v>28</v>
      </c>
      <c r="B943" s="367">
        <f>'[1]VI. PRESUPUESTO Y RRHH'!HB36</f>
        <v>0</v>
      </c>
      <c r="C943" s="367" t="str">
        <f>'[1]VI. PRESUPUESTO Y RRHH'!HC36</f>
        <v>APORTE FISCAL PARA SERVICIO DE LA DEUDA</v>
      </c>
      <c r="D943" s="367">
        <f>'[1]VI. PRESUPUESTO Y RRHH'!HM36</f>
        <v>0</v>
      </c>
      <c r="E943" s="367">
        <f>'[1]VI. PRESUPUESTO Y RRHH'!HN36</f>
        <v>0</v>
      </c>
      <c r="F943" s="367">
        <f>'[1]VI. PRESUPUESTO Y RRHH'!HO36</f>
        <v>0</v>
      </c>
      <c r="G943" s="367">
        <f>'[1]VI. PRESUPUESTO Y RRHH'!HP36</f>
        <v>0</v>
      </c>
      <c r="H943" s="367">
        <f>'[1]VI. PRESUPUESTO Y RRHH'!HQ36</f>
        <v>0</v>
      </c>
      <c r="I943" s="367">
        <f>'[1]VI. PRESUPUESTO Y RRHH'!HR36</f>
        <v>0</v>
      </c>
      <c r="J943" s="367">
        <f>'[1]VI. PRESUPUESTO Y RRHH'!HS36</f>
        <v>0</v>
      </c>
      <c r="K943" s="367">
        <f>'[1]VI. PRESUPUESTO Y RRHH'!HT36</f>
        <v>0</v>
      </c>
      <c r="L943" s="367">
        <f>'[1]VI. PRESUPUESTO Y RRHH'!HU36</f>
        <v>0</v>
      </c>
      <c r="M943" s="367">
        <f>'[1]VI. PRESUPUESTO Y RRHH'!HV36</f>
        <v>0</v>
      </c>
    </row>
    <row r="944" spans="1:13" s="381" customFormat="1" ht="15.75" customHeight="1" x14ac:dyDescent="0.25">
      <c r="A944" s="367">
        <f>'[1]VI. PRESUPUESTO Y RRHH'!HA37</f>
        <v>29</v>
      </c>
      <c r="B944" s="367">
        <f>'[1]VI. PRESUPUESTO Y RRHH'!HB37</f>
        <v>0</v>
      </c>
      <c r="C944" s="367" t="str">
        <f>'[1]VI. PRESUPUESTO Y RRHH'!HC37</f>
        <v>ADQUISICION DE ACTIVOS NO FINANCIEROS</v>
      </c>
      <c r="D944" s="367">
        <f>'[1]VI. PRESUPUESTO Y RRHH'!HM37</f>
        <v>0</v>
      </c>
      <c r="E944" s="367">
        <f>'[1]VI. PRESUPUESTO Y RRHH'!HN37</f>
        <v>0</v>
      </c>
      <c r="F944" s="367">
        <f>'[1]VI. PRESUPUESTO Y RRHH'!HO37</f>
        <v>0</v>
      </c>
      <c r="G944" s="367">
        <f>'[1]VI. PRESUPUESTO Y RRHH'!HP37</f>
        <v>0</v>
      </c>
      <c r="H944" s="367">
        <f>'[1]VI. PRESUPUESTO Y RRHH'!HQ37</f>
        <v>0</v>
      </c>
      <c r="I944" s="367">
        <f>'[1]VI. PRESUPUESTO Y RRHH'!HR37</f>
        <v>0</v>
      </c>
      <c r="J944" s="367">
        <f>'[1]VI. PRESUPUESTO Y RRHH'!HS37</f>
        <v>0</v>
      </c>
      <c r="K944" s="367">
        <f>'[1]VI. PRESUPUESTO Y RRHH'!HT37</f>
        <v>0</v>
      </c>
      <c r="L944" s="367">
        <f>'[1]VI. PRESUPUESTO Y RRHH'!HU37</f>
        <v>0</v>
      </c>
      <c r="M944" s="367">
        <f>'[1]VI. PRESUPUESTO Y RRHH'!HV37</f>
        <v>0</v>
      </c>
    </row>
    <row r="945" spans="1:13" s="381" customFormat="1" ht="15.75" customHeight="1" x14ac:dyDescent="0.25">
      <c r="A945" s="367">
        <f>'[1]VI. PRESUPUESTO Y RRHH'!HA38</f>
        <v>30</v>
      </c>
      <c r="B945" s="367">
        <f>'[1]VI. PRESUPUESTO Y RRHH'!HB38</f>
        <v>0</v>
      </c>
      <c r="C945" s="367" t="str">
        <f>'[1]VI. PRESUPUESTO Y RRHH'!HC38</f>
        <v xml:space="preserve">ADQUISICIÓN DE ACTIVO FINANCIERO </v>
      </c>
      <c r="D945" s="367">
        <f>'[1]VI. PRESUPUESTO Y RRHH'!HM38</f>
        <v>0</v>
      </c>
      <c r="E945" s="367">
        <f>'[1]VI. PRESUPUESTO Y RRHH'!HN38</f>
        <v>0</v>
      </c>
      <c r="F945" s="367">
        <f>'[1]VI. PRESUPUESTO Y RRHH'!HO38</f>
        <v>0</v>
      </c>
      <c r="G945" s="367">
        <f>'[1]VI. PRESUPUESTO Y RRHH'!HP38</f>
        <v>0</v>
      </c>
      <c r="H945" s="367">
        <f>'[1]VI. PRESUPUESTO Y RRHH'!HQ38</f>
        <v>0</v>
      </c>
      <c r="I945" s="367">
        <f>'[1]VI. PRESUPUESTO Y RRHH'!HR38</f>
        <v>0</v>
      </c>
      <c r="J945" s="367">
        <f>'[1]VI. PRESUPUESTO Y RRHH'!HS38</f>
        <v>0</v>
      </c>
      <c r="K945" s="367">
        <f>'[1]VI. PRESUPUESTO Y RRHH'!HT38</f>
        <v>0</v>
      </c>
      <c r="L945" s="367">
        <f>'[1]VI. PRESUPUESTO Y RRHH'!HU38</f>
        <v>0</v>
      </c>
      <c r="M945" s="367">
        <f>'[1]VI. PRESUPUESTO Y RRHH'!HV38</f>
        <v>0</v>
      </c>
    </row>
    <row r="946" spans="1:13" s="381" customFormat="1" ht="15.75" customHeight="1" x14ac:dyDescent="0.25">
      <c r="A946" s="367">
        <f>'[1]VI. PRESUPUESTO Y RRHH'!HA39</f>
        <v>31</v>
      </c>
      <c r="B946" s="367">
        <f>'[1]VI. PRESUPUESTO Y RRHH'!HB39</f>
        <v>0</v>
      </c>
      <c r="C946" s="367" t="str">
        <f>'[1]VI. PRESUPUESTO Y RRHH'!HC39</f>
        <v>INICIATIVAS DE INVERSION</v>
      </c>
      <c r="D946" s="367">
        <f>'[1]VI. PRESUPUESTO Y RRHH'!HM39</f>
        <v>0</v>
      </c>
      <c r="E946" s="367">
        <f>'[1]VI. PRESUPUESTO Y RRHH'!HN39</f>
        <v>0</v>
      </c>
      <c r="F946" s="367">
        <f>'[1]VI. PRESUPUESTO Y RRHH'!HO39</f>
        <v>0</v>
      </c>
      <c r="G946" s="367">
        <f>'[1]VI. PRESUPUESTO Y RRHH'!HP39</f>
        <v>0</v>
      </c>
      <c r="H946" s="367">
        <f>'[1]VI. PRESUPUESTO Y RRHH'!HQ39</f>
        <v>0</v>
      </c>
      <c r="I946" s="367">
        <f>'[1]VI. PRESUPUESTO Y RRHH'!HR39</f>
        <v>0</v>
      </c>
      <c r="J946" s="367">
        <f>'[1]VI. PRESUPUESTO Y RRHH'!HS39</f>
        <v>0</v>
      </c>
      <c r="K946" s="367">
        <f>'[1]VI. PRESUPUESTO Y RRHH'!HT39</f>
        <v>0</v>
      </c>
      <c r="L946" s="367">
        <f>'[1]VI. PRESUPUESTO Y RRHH'!HU39</f>
        <v>0</v>
      </c>
      <c r="M946" s="367">
        <f>'[1]VI. PRESUPUESTO Y RRHH'!HV39</f>
        <v>0</v>
      </c>
    </row>
    <row r="947" spans="1:13" s="381" customFormat="1" ht="15.75" customHeight="1" x14ac:dyDescent="0.25">
      <c r="A947" s="367">
        <f>'[1]VI. PRESUPUESTO Y RRHH'!HA40</f>
        <v>32</v>
      </c>
      <c r="B947" s="367">
        <f>'[1]VI. PRESUPUESTO Y RRHH'!HB40</f>
        <v>0</v>
      </c>
      <c r="C947" s="367" t="str">
        <f>'[1]VI. PRESUPUESTO Y RRHH'!HC40</f>
        <v>PRESTAMOS</v>
      </c>
      <c r="D947" s="367">
        <f>'[1]VI. PRESUPUESTO Y RRHH'!HM40</f>
        <v>0</v>
      </c>
      <c r="E947" s="367">
        <f>'[1]VI. PRESUPUESTO Y RRHH'!HN40</f>
        <v>0</v>
      </c>
      <c r="F947" s="367">
        <f>'[1]VI. PRESUPUESTO Y RRHH'!HO40</f>
        <v>0</v>
      </c>
      <c r="G947" s="367">
        <f>'[1]VI. PRESUPUESTO Y RRHH'!HP40</f>
        <v>0</v>
      </c>
      <c r="H947" s="367">
        <f>'[1]VI. PRESUPUESTO Y RRHH'!HQ40</f>
        <v>0</v>
      </c>
      <c r="I947" s="367">
        <f>'[1]VI. PRESUPUESTO Y RRHH'!HR40</f>
        <v>0</v>
      </c>
      <c r="J947" s="367">
        <f>'[1]VI. PRESUPUESTO Y RRHH'!HS40</f>
        <v>0</v>
      </c>
      <c r="K947" s="367">
        <f>'[1]VI. PRESUPUESTO Y RRHH'!HT40</f>
        <v>0</v>
      </c>
      <c r="L947" s="367">
        <f>'[1]VI. PRESUPUESTO Y RRHH'!HU40</f>
        <v>0</v>
      </c>
      <c r="M947" s="367">
        <f>'[1]VI. PRESUPUESTO Y RRHH'!HV40</f>
        <v>0</v>
      </c>
    </row>
    <row r="948" spans="1:13" s="381" customFormat="1" ht="15.75" customHeight="1" x14ac:dyDescent="0.25">
      <c r="A948" s="367">
        <f>'[1]VI. PRESUPUESTO Y RRHH'!HA41</f>
        <v>33</v>
      </c>
      <c r="B948" s="367">
        <f>'[1]VI. PRESUPUESTO Y RRHH'!HB41</f>
        <v>0</v>
      </c>
      <c r="C948" s="367" t="str">
        <f>'[1]VI. PRESUPUESTO Y RRHH'!HC41</f>
        <v>TRANSFERENCIAS DE CAPITAL</v>
      </c>
      <c r="D948" s="367">
        <f>'[1]VI. PRESUPUESTO Y RRHH'!HM41</f>
        <v>0</v>
      </c>
      <c r="E948" s="367">
        <f>'[1]VI. PRESUPUESTO Y RRHH'!HN41</f>
        <v>0</v>
      </c>
      <c r="F948" s="367">
        <f>'[1]VI. PRESUPUESTO Y RRHH'!HO41</f>
        <v>0</v>
      </c>
      <c r="G948" s="367">
        <f>'[1]VI. PRESUPUESTO Y RRHH'!HP41</f>
        <v>0</v>
      </c>
      <c r="H948" s="367">
        <f>'[1]VI. PRESUPUESTO Y RRHH'!HQ41</f>
        <v>0</v>
      </c>
      <c r="I948" s="367">
        <f>'[1]VI. PRESUPUESTO Y RRHH'!HR41</f>
        <v>0</v>
      </c>
      <c r="J948" s="367">
        <f>'[1]VI. PRESUPUESTO Y RRHH'!HS41</f>
        <v>0</v>
      </c>
      <c r="K948" s="367">
        <f>'[1]VI. PRESUPUESTO Y RRHH'!HT41</f>
        <v>0</v>
      </c>
      <c r="L948" s="367">
        <f>'[1]VI. PRESUPUESTO Y RRHH'!HU41</f>
        <v>0</v>
      </c>
      <c r="M948" s="367">
        <f>'[1]VI. PRESUPUESTO Y RRHH'!HV41</f>
        <v>0</v>
      </c>
    </row>
    <row r="949" spans="1:13" s="381" customFormat="1" ht="15.75" customHeight="1" x14ac:dyDescent="0.25">
      <c r="A949" s="367">
        <f>'[1]VI. PRESUPUESTO Y RRHH'!HA42</f>
        <v>0</v>
      </c>
      <c r="B949" s="367" t="str">
        <f>'[1]VI. PRESUPUESTO Y RRHH'!HB42</f>
        <v>01</v>
      </c>
      <c r="C949" s="367" t="str">
        <f>'[1]VI. PRESUPUESTO Y RRHH'!HC42</f>
        <v xml:space="preserve"> Al Sector Privado</v>
      </c>
      <c r="D949" s="367">
        <f>'[1]VI. PRESUPUESTO Y RRHH'!HM42</f>
        <v>0</v>
      </c>
      <c r="E949" s="367">
        <f>'[1]VI. PRESUPUESTO Y RRHH'!HN42</f>
        <v>0</v>
      </c>
      <c r="F949" s="367">
        <f>'[1]VI. PRESUPUESTO Y RRHH'!HO42</f>
        <v>0</v>
      </c>
      <c r="G949" s="367">
        <f>'[1]VI. PRESUPUESTO Y RRHH'!HP42</f>
        <v>0</v>
      </c>
      <c r="H949" s="367">
        <f>'[1]VI. PRESUPUESTO Y RRHH'!HQ42</f>
        <v>0</v>
      </c>
      <c r="I949" s="367">
        <f>'[1]VI. PRESUPUESTO Y RRHH'!HR42</f>
        <v>0</v>
      </c>
      <c r="J949" s="367">
        <f>'[1]VI. PRESUPUESTO Y RRHH'!HS42</f>
        <v>0</v>
      </c>
      <c r="K949" s="367">
        <f>'[1]VI. PRESUPUESTO Y RRHH'!HT42</f>
        <v>0</v>
      </c>
      <c r="L949" s="367">
        <f>'[1]VI. PRESUPUESTO Y RRHH'!HU42</f>
        <v>0</v>
      </c>
      <c r="M949" s="367">
        <f>'[1]VI. PRESUPUESTO Y RRHH'!HV42</f>
        <v>0</v>
      </c>
    </row>
    <row r="950" spans="1:13" s="381" customFormat="1" ht="15.75" customHeight="1" x14ac:dyDescent="0.25">
      <c r="A950" s="367">
        <f>'[1]VI. PRESUPUESTO Y RRHH'!HA43</f>
        <v>0</v>
      </c>
      <c r="B950" s="367" t="str">
        <f>'[1]VI. PRESUPUESTO Y RRHH'!HB43</f>
        <v>01</v>
      </c>
      <c r="C950" s="367">
        <f>'[1]VI. PRESUPUESTO Y RRHH'!HC43</f>
        <v>0</v>
      </c>
      <c r="D950" s="367">
        <f>'[1]VI. PRESUPUESTO Y RRHH'!HM43</f>
        <v>0</v>
      </c>
      <c r="E950" s="367">
        <f>'[1]VI. PRESUPUESTO Y RRHH'!HN43</f>
        <v>0</v>
      </c>
      <c r="F950" s="367">
        <f>'[1]VI. PRESUPUESTO Y RRHH'!HO43</f>
        <v>0</v>
      </c>
      <c r="G950" s="367">
        <f>'[1]VI. PRESUPUESTO Y RRHH'!HP43</f>
        <v>0</v>
      </c>
      <c r="H950" s="367">
        <f>'[1]VI. PRESUPUESTO Y RRHH'!HQ43</f>
        <v>0</v>
      </c>
      <c r="I950" s="367">
        <f>'[1]VI. PRESUPUESTO Y RRHH'!HR43</f>
        <v>0</v>
      </c>
      <c r="J950" s="367">
        <f>'[1]VI. PRESUPUESTO Y RRHH'!HS43</f>
        <v>0</v>
      </c>
      <c r="K950" s="367">
        <f>'[1]VI. PRESUPUESTO Y RRHH'!HT43</f>
        <v>0</v>
      </c>
      <c r="L950" s="367">
        <f>'[1]VI. PRESUPUESTO Y RRHH'!HU43</f>
        <v>0</v>
      </c>
      <c r="M950" s="367">
        <f>'[1]VI. PRESUPUESTO Y RRHH'!HV43</f>
        <v>0</v>
      </c>
    </row>
    <row r="951" spans="1:13" s="381" customFormat="1" ht="15.75" customHeight="1" x14ac:dyDescent="0.25">
      <c r="A951" s="367">
        <f>'[1]VI. PRESUPUESTO Y RRHH'!HA44</f>
        <v>0</v>
      </c>
      <c r="B951" s="367" t="str">
        <f>'[1]VI. PRESUPUESTO Y RRHH'!HB44</f>
        <v>01</v>
      </c>
      <c r="C951" s="367">
        <f>'[1]VI. PRESUPUESTO Y RRHH'!HC44</f>
        <v>0</v>
      </c>
      <c r="D951" s="367">
        <f>'[1]VI. PRESUPUESTO Y RRHH'!HM44</f>
        <v>0</v>
      </c>
      <c r="E951" s="367">
        <f>'[1]VI. PRESUPUESTO Y RRHH'!HN44</f>
        <v>0</v>
      </c>
      <c r="F951" s="367">
        <f>'[1]VI. PRESUPUESTO Y RRHH'!HO44</f>
        <v>0</v>
      </c>
      <c r="G951" s="367">
        <f>'[1]VI. PRESUPUESTO Y RRHH'!HP44</f>
        <v>0</v>
      </c>
      <c r="H951" s="367">
        <f>'[1]VI. PRESUPUESTO Y RRHH'!HQ44</f>
        <v>0</v>
      </c>
      <c r="I951" s="367">
        <f>'[1]VI. PRESUPUESTO Y RRHH'!HR44</f>
        <v>0</v>
      </c>
      <c r="J951" s="367">
        <f>'[1]VI. PRESUPUESTO Y RRHH'!HS44</f>
        <v>0</v>
      </c>
      <c r="K951" s="367">
        <f>'[1]VI. PRESUPUESTO Y RRHH'!HT44</f>
        <v>0</v>
      </c>
      <c r="L951" s="367">
        <f>'[1]VI. PRESUPUESTO Y RRHH'!HU44</f>
        <v>0</v>
      </c>
      <c r="M951" s="367">
        <f>'[1]VI. PRESUPUESTO Y RRHH'!HV44</f>
        <v>0</v>
      </c>
    </row>
    <row r="952" spans="1:13" s="381" customFormat="1" ht="15.75" customHeight="1" x14ac:dyDescent="0.25">
      <c r="A952" s="367">
        <f>'[1]VI. PRESUPUESTO Y RRHH'!HA45</f>
        <v>0</v>
      </c>
      <c r="B952" s="367" t="str">
        <f>'[1]VI. PRESUPUESTO Y RRHH'!HB45</f>
        <v>01</v>
      </c>
      <c r="C952" s="367">
        <f>'[1]VI. PRESUPUESTO Y RRHH'!HC45</f>
        <v>0</v>
      </c>
      <c r="D952" s="367">
        <f>'[1]VI. PRESUPUESTO Y RRHH'!HM45</f>
        <v>0</v>
      </c>
      <c r="E952" s="367">
        <f>'[1]VI. PRESUPUESTO Y RRHH'!HN45</f>
        <v>0</v>
      </c>
      <c r="F952" s="367">
        <f>'[1]VI. PRESUPUESTO Y RRHH'!HO45</f>
        <v>0</v>
      </c>
      <c r="G952" s="367">
        <f>'[1]VI. PRESUPUESTO Y RRHH'!HP45</f>
        <v>0</v>
      </c>
      <c r="H952" s="367">
        <f>'[1]VI. PRESUPUESTO Y RRHH'!HQ45</f>
        <v>0</v>
      </c>
      <c r="I952" s="367">
        <f>'[1]VI. PRESUPUESTO Y RRHH'!HR45</f>
        <v>0</v>
      </c>
      <c r="J952" s="367">
        <f>'[1]VI. PRESUPUESTO Y RRHH'!HS45</f>
        <v>0</v>
      </c>
      <c r="K952" s="367">
        <f>'[1]VI. PRESUPUESTO Y RRHH'!HT45</f>
        <v>0</v>
      </c>
      <c r="L952" s="367">
        <f>'[1]VI. PRESUPUESTO Y RRHH'!HU45</f>
        <v>0</v>
      </c>
      <c r="M952" s="367">
        <f>'[1]VI. PRESUPUESTO Y RRHH'!HV45</f>
        <v>0</v>
      </c>
    </row>
    <row r="953" spans="1:13" s="381" customFormat="1" ht="15.75" customHeight="1" x14ac:dyDescent="0.25">
      <c r="A953" s="367">
        <f>'[1]VI. PRESUPUESTO Y RRHH'!HA46</f>
        <v>0</v>
      </c>
      <c r="B953" s="367" t="str">
        <f>'[1]VI. PRESUPUESTO Y RRHH'!HB46</f>
        <v>01</v>
      </c>
      <c r="C953" s="367">
        <f>'[1]VI. PRESUPUESTO Y RRHH'!HC46</f>
        <v>0</v>
      </c>
      <c r="D953" s="367">
        <f>'[1]VI. PRESUPUESTO Y RRHH'!HM46</f>
        <v>0</v>
      </c>
      <c r="E953" s="367">
        <f>'[1]VI. PRESUPUESTO Y RRHH'!HN46</f>
        <v>0</v>
      </c>
      <c r="F953" s="367">
        <f>'[1]VI. PRESUPUESTO Y RRHH'!HO46</f>
        <v>0</v>
      </c>
      <c r="G953" s="367">
        <f>'[1]VI. PRESUPUESTO Y RRHH'!HP46</f>
        <v>0</v>
      </c>
      <c r="H953" s="367">
        <f>'[1]VI. PRESUPUESTO Y RRHH'!HQ46</f>
        <v>0</v>
      </c>
      <c r="I953" s="367">
        <f>'[1]VI. PRESUPUESTO Y RRHH'!HR46</f>
        <v>0</v>
      </c>
      <c r="J953" s="367">
        <f>'[1]VI. PRESUPUESTO Y RRHH'!HS46</f>
        <v>0</v>
      </c>
      <c r="K953" s="367">
        <f>'[1]VI. PRESUPUESTO Y RRHH'!HT46</f>
        <v>0</v>
      </c>
      <c r="L953" s="367">
        <f>'[1]VI. PRESUPUESTO Y RRHH'!HU46</f>
        <v>0</v>
      </c>
      <c r="M953" s="367">
        <f>'[1]VI. PRESUPUESTO Y RRHH'!HV46</f>
        <v>0</v>
      </c>
    </row>
    <row r="954" spans="1:13" s="381" customFormat="1" ht="15.75" customHeight="1" x14ac:dyDescent="0.25">
      <c r="A954" s="367">
        <f>'[1]VI. PRESUPUESTO Y RRHH'!HA47</f>
        <v>0</v>
      </c>
      <c r="B954" s="367" t="str">
        <f>'[1]VI. PRESUPUESTO Y RRHH'!HB47</f>
        <v>02</v>
      </c>
      <c r="C954" s="367" t="str">
        <f>'[1]VI. PRESUPUESTO Y RRHH'!HC47</f>
        <v>Al Gobierno Central</v>
      </c>
      <c r="D954" s="367">
        <f>'[1]VI. PRESUPUESTO Y RRHH'!HM47</f>
        <v>0</v>
      </c>
      <c r="E954" s="367">
        <f>'[1]VI. PRESUPUESTO Y RRHH'!HN47</f>
        <v>0</v>
      </c>
      <c r="F954" s="367">
        <f>'[1]VI. PRESUPUESTO Y RRHH'!HO47</f>
        <v>0</v>
      </c>
      <c r="G954" s="367">
        <f>'[1]VI. PRESUPUESTO Y RRHH'!HP47</f>
        <v>0</v>
      </c>
      <c r="H954" s="367">
        <f>'[1]VI. PRESUPUESTO Y RRHH'!HQ47</f>
        <v>0</v>
      </c>
      <c r="I954" s="367">
        <f>'[1]VI. PRESUPUESTO Y RRHH'!HR47</f>
        <v>0</v>
      </c>
      <c r="J954" s="367">
        <f>'[1]VI. PRESUPUESTO Y RRHH'!HS47</f>
        <v>0</v>
      </c>
      <c r="K954" s="367">
        <f>'[1]VI. PRESUPUESTO Y RRHH'!HT47</f>
        <v>0</v>
      </c>
      <c r="L954" s="367">
        <f>'[1]VI. PRESUPUESTO Y RRHH'!HU47</f>
        <v>0</v>
      </c>
      <c r="M954" s="367">
        <f>'[1]VI. PRESUPUESTO Y RRHH'!HV47</f>
        <v>0</v>
      </c>
    </row>
    <row r="955" spans="1:13" s="381" customFormat="1" ht="15.75" customHeight="1" x14ac:dyDescent="0.25">
      <c r="A955" s="367">
        <f>'[1]VI. PRESUPUESTO Y RRHH'!HA48</f>
        <v>0</v>
      </c>
      <c r="B955" s="367" t="str">
        <f>'[1]VI. PRESUPUESTO Y RRHH'!HB48</f>
        <v>03</v>
      </c>
      <c r="C955" s="367" t="str">
        <f>'[1]VI. PRESUPUESTO Y RRHH'!HC48</f>
        <v>A Otras Entidades Públicas</v>
      </c>
      <c r="D955" s="367">
        <f>'[1]VI. PRESUPUESTO Y RRHH'!HM48</f>
        <v>0</v>
      </c>
      <c r="E955" s="367">
        <f>'[1]VI. PRESUPUESTO Y RRHH'!HN48</f>
        <v>0</v>
      </c>
      <c r="F955" s="367">
        <f>'[1]VI. PRESUPUESTO Y RRHH'!HO48</f>
        <v>0</v>
      </c>
      <c r="G955" s="367">
        <f>'[1]VI. PRESUPUESTO Y RRHH'!HP48</f>
        <v>0</v>
      </c>
      <c r="H955" s="367">
        <f>'[1]VI. PRESUPUESTO Y RRHH'!HQ48</f>
        <v>0</v>
      </c>
      <c r="I955" s="367">
        <f>'[1]VI. PRESUPUESTO Y RRHH'!HR48</f>
        <v>0</v>
      </c>
      <c r="J955" s="367">
        <f>'[1]VI. PRESUPUESTO Y RRHH'!HS48</f>
        <v>0</v>
      </c>
      <c r="K955" s="367">
        <f>'[1]VI. PRESUPUESTO Y RRHH'!HT48</f>
        <v>0</v>
      </c>
      <c r="L955" s="367">
        <f>'[1]VI. PRESUPUESTO Y RRHH'!HU48</f>
        <v>0</v>
      </c>
      <c r="M955" s="367">
        <f>'[1]VI. PRESUPUESTO Y RRHH'!HV48</f>
        <v>0</v>
      </c>
    </row>
    <row r="956" spans="1:13" s="381" customFormat="1" ht="15.75" customHeight="1" x14ac:dyDescent="0.25">
      <c r="A956" s="367">
        <f>'[1]VI. PRESUPUESTO Y RRHH'!HA49</f>
        <v>0</v>
      </c>
      <c r="B956" s="367" t="str">
        <f>'[1]VI. PRESUPUESTO Y RRHH'!HB49</f>
        <v xml:space="preserve">04 </v>
      </c>
      <c r="C956" s="367" t="str">
        <f>'[1]VI. PRESUPUESTO Y RRHH'!HC49</f>
        <v>A Empresas Públicas no financieras</v>
      </c>
      <c r="D956" s="367">
        <f>'[1]VI. PRESUPUESTO Y RRHH'!HM49</f>
        <v>0</v>
      </c>
      <c r="E956" s="367">
        <f>'[1]VI. PRESUPUESTO Y RRHH'!HN49</f>
        <v>0</v>
      </c>
      <c r="F956" s="367">
        <f>'[1]VI. PRESUPUESTO Y RRHH'!HO49</f>
        <v>0</v>
      </c>
      <c r="G956" s="367">
        <f>'[1]VI. PRESUPUESTO Y RRHH'!HP49</f>
        <v>0</v>
      </c>
      <c r="H956" s="367">
        <f>'[1]VI. PRESUPUESTO Y RRHH'!HQ49</f>
        <v>0</v>
      </c>
      <c r="I956" s="367">
        <f>'[1]VI. PRESUPUESTO Y RRHH'!HR49</f>
        <v>0</v>
      </c>
      <c r="J956" s="367">
        <f>'[1]VI. PRESUPUESTO Y RRHH'!HS49</f>
        <v>0</v>
      </c>
      <c r="K956" s="367">
        <f>'[1]VI. PRESUPUESTO Y RRHH'!HT49</f>
        <v>0</v>
      </c>
      <c r="L956" s="367">
        <f>'[1]VI. PRESUPUESTO Y RRHH'!HU49</f>
        <v>0</v>
      </c>
      <c r="M956" s="367">
        <f>'[1]VI. PRESUPUESTO Y RRHH'!HV49</f>
        <v>0</v>
      </c>
    </row>
    <row r="957" spans="1:13" s="381" customFormat="1" ht="15.75" customHeight="1" x14ac:dyDescent="0.25">
      <c r="A957" s="367">
        <f>'[1]VI. PRESUPUESTO Y RRHH'!HA50</f>
        <v>0</v>
      </c>
      <c r="B957" s="367" t="str">
        <f>'[1]VI. PRESUPUESTO Y RRHH'!HB50</f>
        <v>05</v>
      </c>
      <c r="C957" s="367" t="str">
        <f>'[1]VI. PRESUPUESTO Y RRHH'!HC50</f>
        <v>A Empresas Públicas  financieras</v>
      </c>
      <c r="D957" s="367">
        <f>'[1]VI. PRESUPUESTO Y RRHH'!HM50</f>
        <v>0</v>
      </c>
      <c r="E957" s="367">
        <f>'[1]VI. PRESUPUESTO Y RRHH'!HN50</f>
        <v>0</v>
      </c>
      <c r="F957" s="367">
        <f>'[1]VI. PRESUPUESTO Y RRHH'!HO50</f>
        <v>0</v>
      </c>
      <c r="G957" s="367">
        <f>'[1]VI. PRESUPUESTO Y RRHH'!HP50</f>
        <v>0</v>
      </c>
      <c r="H957" s="367">
        <f>'[1]VI. PRESUPUESTO Y RRHH'!HQ50</f>
        <v>0</v>
      </c>
      <c r="I957" s="367">
        <f>'[1]VI. PRESUPUESTO Y RRHH'!HR50</f>
        <v>0</v>
      </c>
      <c r="J957" s="367">
        <f>'[1]VI. PRESUPUESTO Y RRHH'!HS50</f>
        <v>0</v>
      </c>
      <c r="K957" s="367">
        <f>'[1]VI. PRESUPUESTO Y RRHH'!HT50</f>
        <v>0</v>
      </c>
      <c r="L957" s="367">
        <f>'[1]VI. PRESUPUESTO Y RRHH'!HU50</f>
        <v>0</v>
      </c>
      <c r="M957" s="367">
        <f>'[1]VI. PRESUPUESTO Y RRHH'!HV50</f>
        <v>0</v>
      </c>
    </row>
    <row r="958" spans="1:13" s="381" customFormat="1" ht="15.75" customHeight="1" x14ac:dyDescent="0.25">
      <c r="A958" s="367">
        <f>'[1]VI. PRESUPUESTO Y RRHH'!HA51</f>
        <v>0</v>
      </c>
      <c r="B958" s="367" t="str">
        <f>'[1]VI. PRESUPUESTO Y RRHH'!HB51</f>
        <v>06</v>
      </c>
      <c r="C958" s="367" t="str">
        <f>'[1]VI. PRESUPUESTO Y RRHH'!HC51</f>
        <v>A gobiernos extranjeros</v>
      </c>
      <c r="D958" s="367">
        <f>'[1]VI. PRESUPUESTO Y RRHH'!HM51</f>
        <v>0</v>
      </c>
      <c r="E958" s="367">
        <f>'[1]VI. PRESUPUESTO Y RRHH'!HN51</f>
        <v>0</v>
      </c>
      <c r="F958" s="367">
        <f>'[1]VI. PRESUPUESTO Y RRHH'!HO51</f>
        <v>0</v>
      </c>
      <c r="G958" s="367">
        <f>'[1]VI. PRESUPUESTO Y RRHH'!HP51</f>
        <v>0</v>
      </c>
      <c r="H958" s="367">
        <f>'[1]VI. PRESUPUESTO Y RRHH'!HQ51</f>
        <v>0</v>
      </c>
      <c r="I958" s="367">
        <f>'[1]VI. PRESUPUESTO Y RRHH'!HR51</f>
        <v>0</v>
      </c>
      <c r="J958" s="367">
        <f>'[1]VI. PRESUPUESTO Y RRHH'!HS51</f>
        <v>0</v>
      </c>
      <c r="K958" s="367">
        <f>'[1]VI. PRESUPUESTO Y RRHH'!HT51</f>
        <v>0</v>
      </c>
      <c r="L958" s="367">
        <f>'[1]VI. PRESUPUESTO Y RRHH'!HU51</f>
        <v>0</v>
      </c>
      <c r="M958" s="367">
        <f>'[1]VI. PRESUPUESTO Y RRHH'!HV51</f>
        <v>0</v>
      </c>
    </row>
    <row r="959" spans="1:13" s="381" customFormat="1" ht="15.75" customHeight="1" x14ac:dyDescent="0.25">
      <c r="A959" s="367">
        <f>'[1]VI. PRESUPUESTO Y RRHH'!HA52</f>
        <v>0</v>
      </c>
      <c r="B959" s="367" t="str">
        <f>'[1]VI. PRESUPUESTO Y RRHH'!HB52</f>
        <v>07</v>
      </c>
      <c r="C959" s="367" t="str">
        <f>'[1]VI. PRESUPUESTO Y RRHH'!HC52</f>
        <v>A Org. Internacionales</v>
      </c>
      <c r="D959" s="367">
        <f>'[1]VI. PRESUPUESTO Y RRHH'!HM52</f>
        <v>0</v>
      </c>
      <c r="E959" s="367">
        <f>'[1]VI. PRESUPUESTO Y RRHH'!HN52</f>
        <v>0</v>
      </c>
      <c r="F959" s="367">
        <f>'[1]VI. PRESUPUESTO Y RRHH'!HO52</f>
        <v>0</v>
      </c>
      <c r="G959" s="367">
        <f>'[1]VI. PRESUPUESTO Y RRHH'!HP52</f>
        <v>0</v>
      </c>
      <c r="H959" s="367">
        <f>'[1]VI. PRESUPUESTO Y RRHH'!HQ52</f>
        <v>0</v>
      </c>
      <c r="I959" s="367">
        <f>'[1]VI. PRESUPUESTO Y RRHH'!HR52</f>
        <v>0</v>
      </c>
      <c r="J959" s="367">
        <f>'[1]VI. PRESUPUESTO Y RRHH'!HS52</f>
        <v>0</v>
      </c>
      <c r="K959" s="367">
        <f>'[1]VI. PRESUPUESTO Y RRHH'!HT52</f>
        <v>0</v>
      </c>
      <c r="L959" s="367">
        <f>'[1]VI. PRESUPUESTO Y RRHH'!HU52</f>
        <v>0</v>
      </c>
      <c r="M959" s="367">
        <f>'[1]VI. PRESUPUESTO Y RRHH'!HV52</f>
        <v>0</v>
      </c>
    </row>
    <row r="960" spans="1:13" s="381" customFormat="1" ht="15.75" customHeight="1" x14ac:dyDescent="0.25">
      <c r="A960" s="367">
        <f>'[1]VI. PRESUPUESTO Y RRHH'!HA53</f>
        <v>34</v>
      </c>
      <c r="B960" s="367">
        <f>'[1]VI. PRESUPUESTO Y RRHH'!HB53</f>
        <v>0</v>
      </c>
      <c r="C960" s="367" t="str">
        <f>'[1]VI. PRESUPUESTO Y RRHH'!HC53</f>
        <v>SERVICIO DE LA DEUDA</v>
      </c>
      <c r="D960" s="367">
        <f>'[1]VI. PRESUPUESTO Y RRHH'!HM53</f>
        <v>0</v>
      </c>
      <c r="E960" s="367">
        <f>'[1]VI. PRESUPUESTO Y RRHH'!HN53</f>
        <v>0</v>
      </c>
      <c r="F960" s="367">
        <f>'[1]VI. PRESUPUESTO Y RRHH'!HO53</f>
        <v>0</v>
      </c>
      <c r="G960" s="367">
        <f>'[1]VI. PRESUPUESTO Y RRHH'!HP53</f>
        <v>0</v>
      </c>
      <c r="H960" s="367">
        <f>'[1]VI. PRESUPUESTO Y RRHH'!HQ53</f>
        <v>0</v>
      </c>
      <c r="I960" s="367">
        <f>'[1]VI. PRESUPUESTO Y RRHH'!HR53</f>
        <v>0</v>
      </c>
      <c r="J960" s="367">
        <f>'[1]VI. PRESUPUESTO Y RRHH'!HS53</f>
        <v>0</v>
      </c>
      <c r="K960" s="367">
        <f>'[1]VI. PRESUPUESTO Y RRHH'!HT53</f>
        <v>0</v>
      </c>
      <c r="L960" s="367">
        <f>'[1]VI. PRESUPUESTO Y RRHH'!HU53</f>
        <v>0</v>
      </c>
      <c r="M960" s="367">
        <f>'[1]VI. PRESUPUESTO Y RRHH'!HV53</f>
        <v>0</v>
      </c>
    </row>
    <row r="961" spans="1:13" s="381" customFormat="1" ht="15.75" customHeight="1" x14ac:dyDescent="0.25">
      <c r="A961" s="367">
        <f>'[1]VI. PRESUPUESTO Y RRHH'!HA54</f>
        <v>35</v>
      </c>
      <c r="B961" s="367">
        <f>'[1]VI. PRESUPUESTO Y RRHH'!HB54</f>
        <v>0</v>
      </c>
      <c r="C961" s="367" t="str">
        <f>'[1]VI. PRESUPUESTO Y RRHH'!HC54</f>
        <v>SALDO FINAL DE CAJA</v>
      </c>
      <c r="D961" s="367">
        <f>'[1]VI. PRESUPUESTO Y RRHH'!HM54</f>
        <v>0</v>
      </c>
      <c r="E961" s="367">
        <f>'[1]VI. PRESUPUESTO Y RRHH'!HN54</f>
        <v>0</v>
      </c>
      <c r="F961" s="367">
        <f>'[1]VI. PRESUPUESTO Y RRHH'!HO54</f>
        <v>0</v>
      </c>
      <c r="G961" s="367">
        <f>'[1]VI. PRESUPUESTO Y RRHH'!HP54</f>
        <v>0</v>
      </c>
      <c r="H961" s="367">
        <f>'[1]VI. PRESUPUESTO Y RRHH'!HQ54</f>
        <v>0</v>
      </c>
      <c r="I961" s="367">
        <f>'[1]VI. PRESUPUESTO Y RRHH'!HR54</f>
        <v>0</v>
      </c>
      <c r="J961" s="367">
        <f>'[1]VI. PRESUPUESTO Y RRHH'!HS54</f>
        <v>0</v>
      </c>
      <c r="K961" s="367">
        <f>'[1]VI. PRESUPUESTO Y RRHH'!HT54</f>
        <v>0</v>
      </c>
      <c r="L961" s="367">
        <f>'[1]VI. PRESUPUESTO Y RRHH'!HU54</f>
        <v>0</v>
      </c>
      <c r="M961" s="367">
        <f>'[1]VI. PRESUPUESTO Y RRHH'!HV54</f>
        <v>0</v>
      </c>
    </row>
    <row r="962" spans="1:13" s="381" customFormat="1" ht="15.75" customHeight="1" x14ac:dyDescent="0.25">
      <c r="A962" s="367" t="str">
        <f>'[1]VI. PRESUPUESTO Y RRHH'!HA55</f>
        <v>TOTAL</v>
      </c>
      <c r="B962" s="367">
        <f>'[1]VI. PRESUPUESTO Y RRHH'!HB55</f>
        <v>0</v>
      </c>
      <c r="C962" s="367">
        <f>'[1]VI. PRESUPUESTO Y RRHH'!HC55</f>
        <v>0</v>
      </c>
      <c r="D962" s="367">
        <f>'[1]VI. PRESUPUESTO Y RRHH'!HM55</f>
        <v>0</v>
      </c>
      <c r="E962" s="367">
        <f>'[1]VI. PRESUPUESTO Y RRHH'!HN55</f>
        <v>0</v>
      </c>
      <c r="F962" s="367">
        <f>'[1]VI. PRESUPUESTO Y RRHH'!HO55</f>
        <v>0</v>
      </c>
      <c r="G962" s="367">
        <f>'[1]VI. PRESUPUESTO Y RRHH'!HP55</f>
        <v>0</v>
      </c>
      <c r="H962" s="367">
        <f>'[1]VI. PRESUPUESTO Y RRHH'!HQ55</f>
        <v>0</v>
      </c>
      <c r="I962" s="367">
        <f>'[1]VI. PRESUPUESTO Y RRHH'!HR55</f>
        <v>0</v>
      </c>
      <c r="J962" s="367">
        <f>'[1]VI. PRESUPUESTO Y RRHH'!HS55</f>
        <v>0</v>
      </c>
      <c r="K962" s="367">
        <f>'[1]VI. PRESUPUESTO Y RRHH'!HT55</f>
        <v>0</v>
      </c>
      <c r="L962" s="367">
        <f>'[1]VI. PRESUPUESTO Y RRHH'!HU55</f>
        <v>0</v>
      </c>
      <c r="M962" s="367">
        <f>'[1]VI. PRESUPUESTO Y RRHH'!HV55</f>
        <v>0</v>
      </c>
    </row>
    <row r="963" spans="1:13" s="381" customFormat="1" ht="15.75" customHeight="1" x14ac:dyDescent="0.25">
      <c r="A963" s="367" t="str">
        <f>'[1]VI. PRESUPUESTO Y RRHH'!HX15</f>
        <v>Partida</v>
      </c>
      <c r="B963" s="367">
        <f>'[1]VI. PRESUPUESTO Y RRHH'!HY15</f>
        <v>0</v>
      </c>
      <c r="C963" s="367" t="str">
        <f>'[1]VI. PRESUPUESTO Y RRHH'!HZ15</f>
        <v>Capitulo</v>
      </c>
      <c r="D963" s="367">
        <f>'[1]VI. PRESUPUESTO Y RRHH'!IA15</f>
        <v>0</v>
      </c>
      <c r="E963" s="367" t="str">
        <f>'[1]VI. PRESUPUESTO Y RRHH'!IB15</f>
        <v>Programa</v>
      </c>
      <c r="F963" s="367">
        <f>'[1]VI. PRESUPUESTO Y RRHH'!IC15</f>
        <v>0</v>
      </c>
      <c r="G963" s="367">
        <f>'[1]VI. PRESUPUESTO Y RRHH'!ID15</f>
        <v>0</v>
      </c>
      <c r="H963" s="367">
        <f>'[1]VI. PRESUPUESTO Y RRHH'!IE15</f>
        <v>0</v>
      </c>
      <c r="I963" s="367">
        <f>'[1]VI. PRESUPUESTO Y RRHH'!IF15</f>
        <v>0</v>
      </c>
      <c r="J963" s="367">
        <f>'[1]VI. PRESUPUESTO Y RRHH'!IG15</f>
        <v>0</v>
      </c>
      <c r="K963" s="367">
        <f>'[1]VI. PRESUPUESTO Y RRHH'!IH15</f>
        <v>0</v>
      </c>
      <c r="L963" s="367">
        <f>'[1]VI. PRESUPUESTO Y RRHH'!II15</f>
        <v>0</v>
      </c>
      <c r="M963" s="367">
        <f>'[1]VI. PRESUPUESTO Y RRHH'!IJ15</f>
        <v>0</v>
      </c>
    </row>
    <row r="964" spans="1:13" s="381" customFormat="1" ht="15.75" customHeight="1" x14ac:dyDescent="0.25">
      <c r="A964" s="367" t="str">
        <f>'[1]VI. PRESUPUESTO Y RRHH'!HX16</f>
        <v xml:space="preserve">SUBTITULO </v>
      </c>
      <c r="B964" s="367" t="str">
        <f>'[1]VI. PRESUPUESTO Y RRHH'!HY16</f>
        <v>ITEM</v>
      </c>
      <c r="C964" s="367" t="str">
        <f>'[1]VI. PRESUPUESTO Y RRHH'!HZ16</f>
        <v>DENOMINACIONES</v>
      </c>
      <c r="D964" s="383" t="str">
        <f>'[1]VI. PRESUPUESTO Y RRHH'!IJ16</f>
        <v>ASIGNACIÓN</v>
      </c>
      <c r="E964" s="383" t="str">
        <f>'[1]VI. PRESUPUESTO Y RRHH'!IK16</f>
        <v>GASTO SOCIAL (M$)</v>
      </c>
      <c r="F964" s="383">
        <f>'[1]VI. PRESUPUESTO Y RRHH'!IL16</f>
        <v>0</v>
      </c>
      <c r="G964" s="383">
        <f>'[1]VI. PRESUPUESTO Y RRHH'!IM16</f>
        <v>0</v>
      </c>
      <c r="H964" s="383">
        <f>'[1]VI. PRESUPUESTO Y RRHH'!IN16</f>
        <v>0</v>
      </c>
      <c r="I964" s="383" t="str">
        <f>'[1]VI. PRESUPUESTO Y RRHH'!IO16</f>
        <v>GASTOS ADMINISTRATIVOS (M$)</v>
      </c>
      <c r="J964" s="383">
        <f>'[1]VI. PRESUPUESTO Y RRHH'!IP16</f>
        <v>0</v>
      </c>
      <c r="K964" s="383">
        <f>'[1]VI. PRESUPUESTO Y RRHH'!IQ16</f>
        <v>0</v>
      </c>
      <c r="L964" s="383">
        <f>'[1]VI. PRESUPUESTO Y RRHH'!IR16</f>
        <v>0</v>
      </c>
      <c r="M964" s="383" t="str">
        <f>'[1]VI. PRESUPUESTO Y RRHH'!IS16</f>
        <v>TOTAL</v>
      </c>
    </row>
    <row r="965" spans="1:13" s="381" customFormat="1" ht="15.75" customHeight="1" x14ac:dyDescent="0.25">
      <c r="A965" s="367">
        <f>'[1]VI. PRESUPUESTO Y RRHH'!HX17</f>
        <v>0</v>
      </c>
      <c r="B965" s="367">
        <f>'[1]VI. PRESUPUESTO Y RRHH'!HY17</f>
        <v>0</v>
      </c>
      <c r="C965" s="367">
        <f>'[1]VI. PRESUPUESTO Y RRHH'!HZ17</f>
        <v>0</v>
      </c>
      <c r="D965" s="383">
        <f>'[1]VI. PRESUPUESTO Y RRHH'!IJ17</f>
        <v>0</v>
      </c>
      <c r="E965" s="383" t="str">
        <f>'[1]VI. PRESUPUESTO Y RRHH'!IK17</f>
        <v>MONETARIO</v>
      </c>
      <c r="F965" s="383" t="str">
        <f>'[1]VI. PRESUPUESTO Y RRHH'!IL17</f>
        <v>BIENES</v>
      </c>
      <c r="G965" s="383" t="str">
        <f>'[1]VI. PRESUPUESTO Y RRHH'!IM17</f>
        <v>PERSONAL / RRHH</v>
      </c>
      <c r="H965" s="383" t="str">
        <f>'[1]VI. PRESUPUESTO Y RRHH'!IN17</f>
        <v>OTROS SERVICIOS</v>
      </c>
      <c r="I965" s="383" t="str">
        <f>'[1]VI. PRESUPUESTO Y RRHH'!IO17</f>
        <v>PERSONAL / RRHH</v>
      </c>
      <c r="J965" s="383" t="str">
        <f>'[1]VI. PRESUPUESTO Y RRHH'!IP17</f>
        <v>BIENES/ EQUIPAMIENTO</v>
      </c>
      <c r="K965" s="383" t="str">
        <f>'[1]VI. PRESUPUESTO Y RRHH'!IQ17</f>
        <v>SERVICIOS</v>
      </c>
      <c r="L965" s="383" t="str">
        <f>'[1]VI. PRESUPUESTO Y RRHH'!IR17</f>
        <v>OTROS</v>
      </c>
      <c r="M965" s="383">
        <f>'[1]VI. PRESUPUESTO Y RRHH'!IS17</f>
        <v>0</v>
      </c>
    </row>
    <row r="966" spans="1:13" s="381" customFormat="1" ht="15.75" customHeight="1" x14ac:dyDescent="0.25">
      <c r="A966" s="367">
        <f>'[1]VI. PRESUPUESTO Y RRHH'!HX18</f>
        <v>21</v>
      </c>
      <c r="B966" s="367">
        <f>'[1]VI. PRESUPUESTO Y RRHH'!HY18</f>
        <v>0</v>
      </c>
      <c r="C966" s="367" t="str">
        <f>'[1]VI. PRESUPUESTO Y RRHH'!HZ18</f>
        <v>GASTOS EN PERSONAL</v>
      </c>
      <c r="D966" s="383">
        <f>'[1]VI. PRESUPUESTO Y RRHH'!IJ18</f>
        <v>0</v>
      </c>
      <c r="E966" s="383">
        <f>'[1]VI. PRESUPUESTO Y RRHH'!IK18</f>
        <v>0</v>
      </c>
      <c r="F966" s="383">
        <f>'[1]VI. PRESUPUESTO Y RRHH'!IL18</f>
        <v>0</v>
      </c>
      <c r="G966" s="383">
        <f>'[1]VI. PRESUPUESTO Y RRHH'!IM18</f>
        <v>0</v>
      </c>
      <c r="H966" s="383">
        <f>'[1]VI. PRESUPUESTO Y RRHH'!IN18</f>
        <v>0</v>
      </c>
      <c r="I966" s="383">
        <f>'[1]VI. PRESUPUESTO Y RRHH'!IO18</f>
        <v>0</v>
      </c>
      <c r="J966" s="383">
        <f>'[1]VI. PRESUPUESTO Y RRHH'!IP18</f>
        <v>0</v>
      </c>
      <c r="K966" s="383">
        <f>'[1]VI. PRESUPUESTO Y RRHH'!IQ18</f>
        <v>0</v>
      </c>
      <c r="L966" s="383">
        <f>'[1]VI. PRESUPUESTO Y RRHH'!IR18</f>
        <v>0</v>
      </c>
      <c r="M966" s="383">
        <f>'[1]VI. PRESUPUESTO Y RRHH'!IS18</f>
        <v>0</v>
      </c>
    </row>
    <row r="967" spans="1:13" s="381" customFormat="1" ht="15.75" customHeight="1" x14ac:dyDescent="0.25">
      <c r="A967" s="367">
        <f>'[1]VI. PRESUPUESTO Y RRHH'!HX19</f>
        <v>22</v>
      </c>
      <c r="B967" s="367">
        <f>'[1]VI. PRESUPUESTO Y RRHH'!HY19</f>
        <v>0</v>
      </c>
      <c r="C967" s="367" t="str">
        <f>'[1]VI. PRESUPUESTO Y RRHH'!HZ19</f>
        <v>BIENES Y SERVICIOS DE CONSUMO</v>
      </c>
      <c r="D967" s="383">
        <f>'[1]VI. PRESUPUESTO Y RRHH'!IJ19</f>
        <v>0</v>
      </c>
      <c r="E967" s="383">
        <f>'[1]VI. PRESUPUESTO Y RRHH'!IK19</f>
        <v>0</v>
      </c>
      <c r="F967" s="383">
        <f>'[1]VI. PRESUPUESTO Y RRHH'!IL19</f>
        <v>0</v>
      </c>
      <c r="G967" s="383">
        <f>'[1]VI. PRESUPUESTO Y RRHH'!IM19</f>
        <v>0</v>
      </c>
      <c r="H967" s="383">
        <f>'[1]VI. PRESUPUESTO Y RRHH'!IN19</f>
        <v>0</v>
      </c>
      <c r="I967" s="383">
        <f>'[1]VI. PRESUPUESTO Y RRHH'!IO19</f>
        <v>0</v>
      </c>
      <c r="J967" s="383">
        <f>'[1]VI. PRESUPUESTO Y RRHH'!IP19</f>
        <v>0</v>
      </c>
      <c r="K967" s="383">
        <f>'[1]VI. PRESUPUESTO Y RRHH'!IQ19</f>
        <v>0</v>
      </c>
      <c r="L967" s="383">
        <f>'[1]VI. PRESUPUESTO Y RRHH'!IR19</f>
        <v>0</v>
      </c>
      <c r="M967" s="383">
        <f>'[1]VI. PRESUPUESTO Y RRHH'!IS19</f>
        <v>0</v>
      </c>
    </row>
    <row r="968" spans="1:13" s="381" customFormat="1" ht="15.75" customHeight="1" x14ac:dyDescent="0.25">
      <c r="A968" s="367">
        <f>'[1]VI. PRESUPUESTO Y RRHH'!HX20</f>
        <v>23</v>
      </c>
      <c r="B968" s="367">
        <f>'[1]VI. PRESUPUESTO Y RRHH'!HY20</f>
        <v>0</v>
      </c>
      <c r="C968" s="367" t="str">
        <f>'[1]VI. PRESUPUESTO Y RRHH'!HZ20</f>
        <v>PRESTACIONES DE SEGURIDAD SOCIAL</v>
      </c>
      <c r="D968" s="383">
        <f>'[1]VI. PRESUPUESTO Y RRHH'!IJ20</f>
        <v>0</v>
      </c>
      <c r="E968" s="383">
        <f>'[1]VI. PRESUPUESTO Y RRHH'!IK20</f>
        <v>0</v>
      </c>
      <c r="F968" s="383">
        <f>'[1]VI. PRESUPUESTO Y RRHH'!IL20</f>
        <v>0</v>
      </c>
      <c r="G968" s="383">
        <f>'[1]VI. PRESUPUESTO Y RRHH'!IM20</f>
        <v>0</v>
      </c>
      <c r="H968" s="383">
        <f>'[1]VI. PRESUPUESTO Y RRHH'!IN20</f>
        <v>0</v>
      </c>
      <c r="I968" s="383">
        <f>'[1]VI. PRESUPUESTO Y RRHH'!IO20</f>
        <v>0</v>
      </c>
      <c r="J968" s="383">
        <f>'[1]VI. PRESUPUESTO Y RRHH'!IP20</f>
        <v>0</v>
      </c>
      <c r="K968" s="383">
        <f>'[1]VI. PRESUPUESTO Y RRHH'!IQ20</f>
        <v>0</v>
      </c>
      <c r="L968" s="383">
        <f>'[1]VI. PRESUPUESTO Y RRHH'!IR20</f>
        <v>0</v>
      </c>
      <c r="M968" s="383">
        <f>'[1]VI. PRESUPUESTO Y RRHH'!IS20</f>
        <v>0</v>
      </c>
    </row>
    <row r="969" spans="1:13" s="381" customFormat="1" ht="15.75" customHeight="1" x14ac:dyDescent="0.25">
      <c r="A969" s="367">
        <f>'[1]VI. PRESUPUESTO Y RRHH'!HX21</f>
        <v>24</v>
      </c>
      <c r="B969" s="367">
        <f>'[1]VI. PRESUPUESTO Y RRHH'!HY21</f>
        <v>0</v>
      </c>
      <c r="C969" s="367" t="str">
        <f>'[1]VI. PRESUPUESTO Y RRHH'!HZ21</f>
        <v>TRANSFERENCIAS CORRIENTES</v>
      </c>
      <c r="D969" s="383">
        <f>'[1]VI. PRESUPUESTO Y RRHH'!IJ21</f>
        <v>0</v>
      </c>
      <c r="E969" s="383">
        <f>'[1]VI. PRESUPUESTO Y RRHH'!IK21</f>
        <v>0</v>
      </c>
      <c r="F969" s="383">
        <f>'[1]VI. PRESUPUESTO Y RRHH'!IL21</f>
        <v>0</v>
      </c>
      <c r="G969" s="383">
        <f>'[1]VI. PRESUPUESTO Y RRHH'!IM21</f>
        <v>0</v>
      </c>
      <c r="H969" s="383">
        <f>'[1]VI. PRESUPUESTO Y RRHH'!IN21</f>
        <v>0</v>
      </c>
      <c r="I969" s="383">
        <f>'[1]VI. PRESUPUESTO Y RRHH'!IO21</f>
        <v>0</v>
      </c>
      <c r="J969" s="383">
        <f>'[1]VI. PRESUPUESTO Y RRHH'!IP21</f>
        <v>0</v>
      </c>
      <c r="K969" s="383">
        <f>'[1]VI. PRESUPUESTO Y RRHH'!IQ21</f>
        <v>0</v>
      </c>
      <c r="L969" s="383">
        <f>'[1]VI. PRESUPUESTO Y RRHH'!IR21</f>
        <v>0</v>
      </c>
      <c r="M969" s="383">
        <f>'[1]VI. PRESUPUESTO Y RRHH'!IS21</f>
        <v>0</v>
      </c>
    </row>
    <row r="970" spans="1:13" s="381" customFormat="1" ht="15.75" customHeight="1" x14ac:dyDescent="0.25">
      <c r="A970" s="367">
        <f>'[1]VI. PRESUPUESTO Y RRHH'!HX22</f>
        <v>0</v>
      </c>
      <c r="B970" s="367" t="str">
        <f>'[1]VI. PRESUPUESTO Y RRHH'!HY22</f>
        <v>01</v>
      </c>
      <c r="C970" s="367" t="str">
        <f>'[1]VI. PRESUPUESTO Y RRHH'!HZ22</f>
        <v xml:space="preserve"> Al Sector Privado</v>
      </c>
      <c r="D970" s="383">
        <f>'[1]VI. PRESUPUESTO Y RRHH'!IJ22</f>
        <v>0</v>
      </c>
      <c r="E970" s="383">
        <f>'[1]VI. PRESUPUESTO Y RRHH'!IK22</f>
        <v>0</v>
      </c>
      <c r="F970" s="383">
        <f>'[1]VI. PRESUPUESTO Y RRHH'!IL22</f>
        <v>0</v>
      </c>
      <c r="G970" s="383">
        <f>'[1]VI. PRESUPUESTO Y RRHH'!IM22</f>
        <v>0</v>
      </c>
      <c r="H970" s="383">
        <f>'[1]VI. PRESUPUESTO Y RRHH'!IN22</f>
        <v>0</v>
      </c>
      <c r="I970" s="383">
        <f>'[1]VI. PRESUPUESTO Y RRHH'!IO22</f>
        <v>0</v>
      </c>
      <c r="J970" s="383">
        <f>'[1]VI. PRESUPUESTO Y RRHH'!IP22</f>
        <v>0</v>
      </c>
      <c r="K970" s="383">
        <f>'[1]VI. PRESUPUESTO Y RRHH'!IQ22</f>
        <v>0</v>
      </c>
      <c r="L970" s="383">
        <f>'[1]VI. PRESUPUESTO Y RRHH'!IR22</f>
        <v>0</v>
      </c>
      <c r="M970" s="383">
        <f>'[1]VI. PRESUPUESTO Y RRHH'!IS22</f>
        <v>0</v>
      </c>
    </row>
    <row r="971" spans="1:13" s="381" customFormat="1" ht="15.75" customHeight="1" x14ac:dyDescent="0.25">
      <c r="A971" s="367">
        <f>'[1]VI. PRESUPUESTO Y RRHH'!HX23</f>
        <v>0</v>
      </c>
      <c r="B971" s="367" t="str">
        <f>'[1]VI. PRESUPUESTO Y RRHH'!HY23</f>
        <v>01</v>
      </c>
      <c r="C971" s="367">
        <f>'[1]VI. PRESUPUESTO Y RRHH'!HZ23</f>
        <v>0</v>
      </c>
      <c r="D971" s="383">
        <f>'[1]VI. PRESUPUESTO Y RRHH'!IJ23</f>
        <v>0</v>
      </c>
      <c r="E971" s="383">
        <f>'[1]VI. PRESUPUESTO Y RRHH'!IK23</f>
        <v>0</v>
      </c>
      <c r="F971" s="383">
        <f>'[1]VI. PRESUPUESTO Y RRHH'!IL23</f>
        <v>0</v>
      </c>
      <c r="G971" s="383">
        <f>'[1]VI. PRESUPUESTO Y RRHH'!IM23</f>
        <v>0</v>
      </c>
      <c r="H971" s="383">
        <f>'[1]VI. PRESUPUESTO Y RRHH'!IN23</f>
        <v>0</v>
      </c>
      <c r="I971" s="383">
        <f>'[1]VI. PRESUPUESTO Y RRHH'!IO23</f>
        <v>0</v>
      </c>
      <c r="J971" s="383">
        <f>'[1]VI. PRESUPUESTO Y RRHH'!IP23</f>
        <v>0</v>
      </c>
      <c r="K971" s="383">
        <f>'[1]VI. PRESUPUESTO Y RRHH'!IQ23</f>
        <v>0</v>
      </c>
      <c r="L971" s="383">
        <f>'[1]VI. PRESUPUESTO Y RRHH'!IR23</f>
        <v>0</v>
      </c>
      <c r="M971" s="383">
        <f>'[1]VI. PRESUPUESTO Y RRHH'!IS23</f>
        <v>0</v>
      </c>
    </row>
    <row r="972" spans="1:13" s="381" customFormat="1" ht="15.75" customHeight="1" x14ac:dyDescent="0.25">
      <c r="A972" s="367">
        <f>'[1]VI. PRESUPUESTO Y RRHH'!HX24</f>
        <v>0</v>
      </c>
      <c r="B972" s="367" t="str">
        <f>'[1]VI. PRESUPUESTO Y RRHH'!HY24</f>
        <v>01</v>
      </c>
      <c r="C972" s="367">
        <f>'[1]VI. PRESUPUESTO Y RRHH'!HZ24</f>
        <v>0</v>
      </c>
      <c r="D972" s="383">
        <f>'[1]VI. PRESUPUESTO Y RRHH'!IJ24</f>
        <v>0</v>
      </c>
      <c r="E972" s="383">
        <f>'[1]VI. PRESUPUESTO Y RRHH'!IK24</f>
        <v>0</v>
      </c>
      <c r="F972" s="383">
        <f>'[1]VI. PRESUPUESTO Y RRHH'!IL24</f>
        <v>0</v>
      </c>
      <c r="G972" s="383">
        <f>'[1]VI. PRESUPUESTO Y RRHH'!IM24</f>
        <v>0</v>
      </c>
      <c r="H972" s="383">
        <f>'[1]VI. PRESUPUESTO Y RRHH'!IN24</f>
        <v>0</v>
      </c>
      <c r="I972" s="383">
        <f>'[1]VI. PRESUPUESTO Y RRHH'!IO24</f>
        <v>0</v>
      </c>
      <c r="J972" s="383">
        <f>'[1]VI. PRESUPUESTO Y RRHH'!IP24</f>
        <v>0</v>
      </c>
      <c r="K972" s="383">
        <f>'[1]VI. PRESUPUESTO Y RRHH'!IQ24</f>
        <v>0</v>
      </c>
      <c r="L972" s="383">
        <f>'[1]VI. PRESUPUESTO Y RRHH'!IR24</f>
        <v>0</v>
      </c>
      <c r="M972" s="383">
        <f>'[1]VI. PRESUPUESTO Y RRHH'!IS24</f>
        <v>0</v>
      </c>
    </row>
    <row r="973" spans="1:13" s="381" customFormat="1" ht="15.75" customHeight="1" x14ac:dyDescent="0.25">
      <c r="A973" s="367">
        <f>'[1]VI. PRESUPUESTO Y RRHH'!HX25</f>
        <v>0</v>
      </c>
      <c r="B973" s="367" t="str">
        <f>'[1]VI. PRESUPUESTO Y RRHH'!HY25</f>
        <v>01</v>
      </c>
      <c r="C973" s="367">
        <f>'[1]VI. PRESUPUESTO Y RRHH'!HZ25</f>
        <v>0</v>
      </c>
      <c r="D973" s="383">
        <f>'[1]VI. PRESUPUESTO Y RRHH'!IJ25</f>
        <v>0</v>
      </c>
      <c r="E973" s="383">
        <f>'[1]VI. PRESUPUESTO Y RRHH'!IK25</f>
        <v>0</v>
      </c>
      <c r="F973" s="383">
        <f>'[1]VI. PRESUPUESTO Y RRHH'!IL25</f>
        <v>0</v>
      </c>
      <c r="G973" s="383">
        <f>'[1]VI. PRESUPUESTO Y RRHH'!IM25</f>
        <v>0</v>
      </c>
      <c r="H973" s="383">
        <f>'[1]VI. PRESUPUESTO Y RRHH'!IN25</f>
        <v>0</v>
      </c>
      <c r="I973" s="383">
        <f>'[1]VI. PRESUPUESTO Y RRHH'!IO25</f>
        <v>0</v>
      </c>
      <c r="J973" s="383">
        <f>'[1]VI. PRESUPUESTO Y RRHH'!IP25</f>
        <v>0</v>
      </c>
      <c r="K973" s="383">
        <f>'[1]VI. PRESUPUESTO Y RRHH'!IQ25</f>
        <v>0</v>
      </c>
      <c r="L973" s="383">
        <f>'[1]VI. PRESUPUESTO Y RRHH'!IR25</f>
        <v>0</v>
      </c>
      <c r="M973" s="383">
        <f>'[1]VI. PRESUPUESTO Y RRHH'!IS25</f>
        <v>0</v>
      </c>
    </row>
    <row r="974" spans="1:13" s="381" customFormat="1" ht="15.75" customHeight="1" x14ac:dyDescent="0.25">
      <c r="A974" s="367">
        <f>'[1]VI. PRESUPUESTO Y RRHH'!HX26</f>
        <v>0</v>
      </c>
      <c r="B974" s="367" t="str">
        <f>'[1]VI. PRESUPUESTO Y RRHH'!HY26</f>
        <v>01</v>
      </c>
      <c r="C974" s="367">
        <f>'[1]VI. PRESUPUESTO Y RRHH'!HZ26</f>
        <v>0</v>
      </c>
      <c r="D974" s="383">
        <f>'[1]VI. PRESUPUESTO Y RRHH'!IJ26</f>
        <v>0</v>
      </c>
      <c r="E974" s="383">
        <f>'[1]VI. PRESUPUESTO Y RRHH'!IK26</f>
        <v>0</v>
      </c>
      <c r="F974" s="383">
        <f>'[1]VI. PRESUPUESTO Y RRHH'!IL26</f>
        <v>0</v>
      </c>
      <c r="G974" s="383">
        <f>'[1]VI. PRESUPUESTO Y RRHH'!IM26</f>
        <v>0</v>
      </c>
      <c r="H974" s="383">
        <f>'[1]VI. PRESUPUESTO Y RRHH'!IN26</f>
        <v>0</v>
      </c>
      <c r="I974" s="383">
        <f>'[1]VI. PRESUPUESTO Y RRHH'!IO26</f>
        <v>0</v>
      </c>
      <c r="J974" s="383">
        <f>'[1]VI. PRESUPUESTO Y RRHH'!IP26</f>
        <v>0</v>
      </c>
      <c r="K974" s="383">
        <f>'[1]VI. PRESUPUESTO Y RRHH'!IQ26</f>
        <v>0</v>
      </c>
      <c r="L974" s="383">
        <f>'[1]VI. PRESUPUESTO Y RRHH'!IR26</f>
        <v>0</v>
      </c>
      <c r="M974" s="383">
        <f>'[1]VI. PRESUPUESTO Y RRHH'!IS26</f>
        <v>0</v>
      </c>
    </row>
    <row r="975" spans="1:13" s="381" customFormat="1" ht="15.75" customHeight="1" x14ac:dyDescent="0.25">
      <c r="A975" s="367">
        <f>'[1]VI. PRESUPUESTO Y RRHH'!HX27</f>
        <v>0</v>
      </c>
      <c r="B975" s="367" t="str">
        <f>'[1]VI. PRESUPUESTO Y RRHH'!HY27</f>
        <v>02</v>
      </c>
      <c r="C975" s="367" t="str">
        <f>'[1]VI. PRESUPUESTO Y RRHH'!HZ27</f>
        <v>Al Gobierno Central</v>
      </c>
      <c r="D975" s="383">
        <f>'[1]VI. PRESUPUESTO Y RRHH'!IJ27</f>
        <v>0</v>
      </c>
      <c r="E975" s="383">
        <f>'[1]VI. PRESUPUESTO Y RRHH'!IK27</f>
        <v>0</v>
      </c>
      <c r="F975" s="383">
        <f>'[1]VI. PRESUPUESTO Y RRHH'!IL27</f>
        <v>0</v>
      </c>
      <c r="G975" s="383">
        <f>'[1]VI. PRESUPUESTO Y RRHH'!IM27</f>
        <v>0</v>
      </c>
      <c r="H975" s="383">
        <f>'[1]VI. PRESUPUESTO Y RRHH'!IN27</f>
        <v>0</v>
      </c>
      <c r="I975" s="383">
        <f>'[1]VI. PRESUPUESTO Y RRHH'!IO27</f>
        <v>0</v>
      </c>
      <c r="J975" s="383">
        <f>'[1]VI. PRESUPUESTO Y RRHH'!IP27</f>
        <v>0</v>
      </c>
      <c r="K975" s="383">
        <f>'[1]VI. PRESUPUESTO Y RRHH'!IQ27</f>
        <v>0</v>
      </c>
      <c r="L975" s="383">
        <f>'[1]VI. PRESUPUESTO Y RRHH'!IR27</f>
        <v>0</v>
      </c>
      <c r="M975" s="383">
        <f>'[1]VI. PRESUPUESTO Y RRHH'!IS27</f>
        <v>0</v>
      </c>
    </row>
    <row r="976" spans="1:13" s="381" customFormat="1" ht="15.75" customHeight="1" x14ac:dyDescent="0.25">
      <c r="A976" s="367">
        <f>'[1]VI. PRESUPUESTO Y RRHH'!HX28</f>
        <v>0</v>
      </c>
      <c r="B976" s="367" t="str">
        <f>'[1]VI. PRESUPUESTO Y RRHH'!HY28</f>
        <v>03</v>
      </c>
      <c r="C976" s="367" t="str">
        <f>'[1]VI. PRESUPUESTO Y RRHH'!HZ28</f>
        <v>A Otras Entidades Públicas</v>
      </c>
      <c r="D976" s="383">
        <f>'[1]VI. PRESUPUESTO Y RRHH'!IJ28</f>
        <v>0</v>
      </c>
      <c r="E976" s="383">
        <f>'[1]VI. PRESUPUESTO Y RRHH'!IK28</f>
        <v>0</v>
      </c>
      <c r="F976" s="383">
        <f>'[1]VI. PRESUPUESTO Y RRHH'!IL28</f>
        <v>0</v>
      </c>
      <c r="G976" s="383">
        <f>'[1]VI. PRESUPUESTO Y RRHH'!IM28</f>
        <v>0</v>
      </c>
      <c r="H976" s="383">
        <f>'[1]VI. PRESUPUESTO Y RRHH'!IN28</f>
        <v>0</v>
      </c>
      <c r="I976" s="383">
        <f>'[1]VI. PRESUPUESTO Y RRHH'!IO28</f>
        <v>0</v>
      </c>
      <c r="J976" s="383">
        <f>'[1]VI. PRESUPUESTO Y RRHH'!IP28</f>
        <v>0</v>
      </c>
      <c r="K976" s="383">
        <f>'[1]VI. PRESUPUESTO Y RRHH'!IQ28</f>
        <v>0</v>
      </c>
      <c r="L976" s="383">
        <f>'[1]VI. PRESUPUESTO Y RRHH'!IR28</f>
        <v>0</v>
      </c>
      <c r="M976" s="383">
        <f>'[1]VI. PRESUPUESTO Y RRHH'!IS28</f>
        <v>0</v>
      </c>
    </row>
    <row r="977" spans="1:13" s="381" customFormat="1" ht="15.75" customHeight="1" x14ac:dyDescent="0.25">
      <c r="A977" s="367">
        <f>'[1]VI. PRESUPUESTO Y RRHH'!HX29</f>
        <v>0</v>
      </c>
      <c r="B977" s="367" t="str">
        <f>'[1]VI. PRESUPUESTO Y RRHH'!HY29</f>
        <v xml:space="preserve">04 </v>
      </c>
      <c r="C977" s="367" t="str">
        <f>'[1]VI. PRESUPUESTO Y RRHH'!HZ29</f>
        <v>A Empresas Públicas no financieras</v>
      </c>
      <c r="D977" s="383">
        <f>'[1]VI. PRESUPUESTO Y RRHH'!IJ29</f>
        <v>0</v>
      </c>
      <c r="E977" s="383">
        <f>'[1]VI. PRESUPUESTO Y RRHH'!IK29</f>
        <v>0</v>
      </c>
      <c r="F977" s="383">
        <f>'[1]VI. PRESUPUESTO Y RRHH'!IL29</f>
        <v>0</v>
      </c>
      <c r="G977" s="383">
        <f>'[1]VI. PRESUPUESTO Y RRHH'!IM29</f>
        <v>0</v>
      </c>
      <c r="H977" s="383">
        <f>'[1]VI. PRESUPUESTO Y RRHH'!IN29</f>
        <v>0</v>
      </c>
      <c r="I977" s="383">
        <f>'[1]VI. PRESUPUESTO Y RRHH'!IO29</f>
        <v>0</v>
      </c>
      <c r="J977" s="383">
        <f>'[1]VI. PRESUPUESTO Y RRHH'!IP29</f>
        <v>0</v>
      </c>
      <c r="K977" s="383">
        <f>'[1]VI. PRESUPUESTO Y RRHH'!IQ29</f>
        <v>0</v>
      </c>
      <c r="L977" s="383">
        <f>'[1]VI. PRESUPUESTO Y RRHH'!IR29</f>
        <v>0</v>
      </c>
      <c r="M977" s="383">
        <f>'[1]VI. PRESUPUESTO Y RRHH'!IS29</f>
        <v>0</v>
      </c>
    </row>
    <row r="978" spans="1:13" s="381" customFormat="1" ht="15.75" customHeight="1" x14ac:dyDescent="0.25">
      <c r="A978" s="367" t="str">
        <f>'[1]VI. PRESUPUESTO Y RRHH'!HX30</f>
        <v/>
      </c>
      <c r="B978" s="367" t="str">
        <f>'[1]VI. PRESUPUESTO Y RRHH'!HY30</f>
        <v>05</v>
      </c>
      <c r="C978" s="367" t="str">
        <f>'[1]VI. PRESUPUESTO Y RRHH'!HZ30</f>
        <v>A Empresas Públicas  financieras</v>
      </c>
      <c r="D978" s="383">
        <f>'[1]VI. PRESUPUESTO Y RRHH'!IJ30</f>
        <v>0</v>
      </c>
      <c r="E978" s="383">
        <f>'[1]VI. PRESUPUESTO Y RRHH'!IK30</f>
        <v>0</v>
      </c>
      <c r="F978" s="383">
        <f>'[1]VI. PRESUPUESTO Y RRHH'!IL30</f>
        <v>0</v>
      </c>
      <c r="G978" s="383">
        <f>'[1]VI. PRESUPUESTO Y RRHH'!IM30</f>
        <v>0</v>
      </c>
      <c r="H978" s="383">
        <f>'[1]VI. PRESUPUESTO Y RRHH'!IN30</f>
        <v>0</v>
      </c>
      <c r="I978" s="383">
        <f>'[1]VI. PRESUPUESTO Y RRHH'!IO30</f>
        <v>0</v>
      </c>
      <c r="J978" s="383">
        <f>'[1]VI. PRESUPUESTO Y RRHH'!IP30</f>
        <v>0</v>
      </c>
      <c r="K978" s="383">
        <f>'[1]VI. PRESUPUESTO Y RRHH'!IQ30</f>
        <v>0</v>
      </c>
      <c r="L978" s="383">
        <f>'[1]VI. PRESUPUESTO Y RRHH'!IR30</f>
        <v>0</v>
      </c>
      <c r="M978" s="383">
        <f>'[1]VI. PRESUPUESTO Y RRHH'!IS30</f>
        <v>0</v>
      </c>
    </row>
    <row r="979" spans="1:13" s="381" customFormat="1" ht="15.75" customHeight="1" x14ac:dyDescent="0.25">
      <c r="A979" s="367">
        <f>'[1]VI. PRESUPUESTO Y RRHH'!HX31</f>
        <v>0</v>
      </c>
      <c r="B979" s="367" t="str">
        <f>'[1]VI. PRESUPUESTO Y RRHH'!HY31</f>
        <v>06</v>
      </c>
      <c r="C979" s="367" t="str">
        <f>'[1]VI. PRESUPUESTO Y RRHH'!HZ31</f>
        <v>A gobiernos extranjeros</v>
      </c>
      <c r="D979" s="383">
        <f>'[1]VI. PRESUPUESTO Y RRHH'!IJ31</f>
        <v>0</v>
      </c>
      <c r="E979" s="383">
        <f>'[1]VI. PRESUPUESTO Y RRHH'!IK31</f>
        <v>0</v>
      </c>
      <c r="F979" s="383">
        <f>'[1]VI. PRESUPUESTO Y RRHH'!IL31</f>
        <v>0</v>
      </c>
      <c r="G979" s="383">
        <f>'[1]VI. PRESUPUESTO Y RRHH'!IM31</f>
        <v>0</v>
      </c>
      <c r="H979" s="383">
        <f>'[1]VI. PRESUPUESTO Y RRHH'!IN31</f>
        <v>0</v>
      </c>
      <c r="I979" s="383">
        <f>'[1]VI. PRESUPUESTO Y RRHH'!IO31</f>
        <v>0</v>
      </c>
      <c r="J979" s="383">
        <f>'[1]VI. PRESUPUESTO Y RRHH'!IP31</f>
        <v>0</v>
      </c>
      <c r="K979" s="383">
        <f>'[1]VI. PRESUPUESTO Y RRHH'!IQ31</f>
        <v>0</v>
      </c>
      <c r="L979" s="383">
        <f>'[1]VI. PRESUPUESTO Y RRHH'!IR31</f>
        <v>0</v>
      </c>
      <c r="M979" s="383">
        <f>'[1]VI. PRESUPUESTO Y RRHH'!IS31</f>
        <v>0</v>
      </c>
    </row>
    <row r="980" spans="1:13" s="381" customFormat="1" ht="15.75" customHeight="1" x14ac:dyDescent="0.25">
      <c r="A980" s="367">
        <f>'[1]VI. PRESUPUESTO Y RRHH'!HX32</f>
        <v>0</v>
      </c>
      <c r="B980" s="367" t="str">
        <f>'[1]VI. PRESUPUESTO Y RRHH'!HY32</f>
        <v>07</v>
      </c>
      <c r="C980" s="367" t="str">
        <f>'[1]VI. PRESUPUESTO Y RRHH'!HZ32</f>
        <v>A Org. Internacionales</v>
      </c>
      <c r="D980" s="383">
        <f>'[1]VI. PRESUPUESTO Y RRHH'!IJ32</f>
        <v>0</v>
      </c>
      <c r="E980" s="383">
        <f>'[1]VI. PRESUPUESTO Y RRHH'!IK32</f>
        <v>0</v>
      </c>
      <c r="F980" s="383">
        <f>'[1]VI. PRESUPUESTO Y RRHH'!IL32</f>
        <v>0</v>
      </c>
      <c r="G980" s="383">
        <f>'[1]VI. PRESUPUESTO Y RRHH'!IM32</f>
        <v>0</v>
      </c>
      <c r="H980" s="383">
        <f>'[1]VI. PRESUPUESTO Y RRHH'!IN32</f>
        <v>0</v>
      </c>
      <c r="I980" s="383">
        <f>'[1]VI. PRESUPUESTO Y RRHH'!IO32</f>
        <v>0</v>
      </c>
      <c r="J980" s="383">
        <f>'[1]VI. PRESUPUESTO Y RRHH'!IP32</f>
        <v>0</v>
      </c>
      <c r="K980" s="383">
        <f>'[1]VI. PRESUPUESTO Y RRHH'!IQ32</f>
        <v>0</v>
      </c>
      <c r="L980" s="383">
        <f>'[1]VI. PRESUPUESTO Y RRHH'!IR32</f>
        <v>0</v>
      </c>
      <c r="M980" s="383">
        <f>'[1]VI. PRESUPUESTO Y RRHH'!IS32</f>
        <v>0</v>
      </c>
    </row>
    <row r="981" spans="1:13" s="381" customFormat="1" ht="15.75" customHeight="1" x14ac:dyDescent="0.25">
      <c r="A981" s="367">
        <f>'[1]VI. PRESUPUESTO Y RRHH'!HX33</f>
        <v>25</v>
      </c>
      <c r="B981" s="367">
        <f>'[1]VI. PRESUPUESTO Y RRHH'!HY33</f>
        <v>0</v>
      </c>
      <c r="C981" s="367" t="str">
        <f>'[1]VI. PRESUPUESTO Y RRHH'!HZ33</f>
        <v>INTEGROS AL FISCO</v>
      </c>
      <c r="D981" s="383">
        <f>'[1]VI. PRESUPUESTO Y RRHH'!IJ33</f>
        <v>0</v>
      </c>
      <c r="E981" s="383">
        <f>'[1]VI. PRESUPUESTO Y RRHH'!IK33</f>
        <v>0</v>
      </c>
      <c r="F981" s="383">
        <f>'[1]VI. PRESUPUESTO Y RRHH'!IL33</f>
        <v>0</v>
      </c>
      <c r="G981" s="383">
        <f>'[1]VI. PRESUPUESTO Y RRHH'!IM33</f>
        <v>0</v>
      </c>
      <c r="H981" s="383">
        <f>'[1]VI. PRESUPUESTO Y RRHH'!IN33</f>
        <v>0</v>
      </c>
      <c r="I981" s="383">
        <f>'[1]VI. PRESUPUESTO Y RRHH'!IO33</f>
        <v>0</v>
      </c>
      <c r="J981" s="383">
        <f>'[1]VI. PRESUPUESTO Y RRHH'!IP33</f>
        <v>0</v>
      </c>
      <c r="K981" s="383">
        <f>'[1]VI. PRESUPUESTO Y RRHH'!IQ33</f>
        <v>0</v>
      </c>
      <c r="L981" s="383">
        <f>'[1]VI. PRESUPUESTO Y RRHH'!IR33</f>
        <v>0</v>
      </c>
      <c r="M981" s="383">
        <f>'[1]VI. PRESUPUESTO Y RRHH'!IS33</f>
        <v>0</v>
      </c>
    </row>
    <row r="982" spans="1:13" s="381" customFormat="1" ht="15.75" customHeight="1" x14ac:dyDescent="0.25">
      <c r="A982" s="367">
        <f>'[1]VI. PRESUPUESTO Y RRHH'!HX34</f>
        <v>26</v>
      </c>
      <c r="B982" s="367">
        <f>'[1]VI. PRESUPUESTO Y RRHH'!HY34</f>
        <v>0</v>
      </c>
      <c r="C982" s="367" t="str">
        <f>'[1]VI. PRESUPUESTO Y RRHH'!HZ34</f>
        <v>OTROS GASTOS CORRIENTES</v>
      </c>
      <c r="D982" s="383">
        <f>'[1]VI. PRESUPUESTO Y RRHH'!IJ34</f>
        <v>0</v>
      </c>
      <c r="E982" s="383">
        <f>'[1]VI. PRESUPUESTO Y RRHH'!IK34</f>
        <v>0</v>
      </c>
      <c r="F982" s="383">
        <f>'[1]VI. PRESUPUESTO Y RRHH'!IL34</f>
        <v>0</v>
      </c>
      <c r="G982" s="383">
        <f>'[1]VI. PRESUPUESTO Y RRHH'!IM34</f>
        <v>0</v>
      </c>
      <c r="H982" s="383">
        <f>'[1]VI. PRESUPUESTO Y RRHH'!IN34</f>
        <v>0</v>
      </c>
      <c r="I982" s="383">
        <f>'[1]VI. PRESUPUESTO Y RRHH'!IO34</f>
        <v>0</v>
      </c>
      <c r="J982" s="383">
        <f>'[1]VI. PRESUPUESTO Y RRHH'!IP34</f>
        <v>0</v>
      </c>
      <c r="K982" s="383">
        <f>'[1]VI. PRESUPUESTO Y RRHH'!IQ34</f>
        <v>0</v>
      </c>
      <c r="L982" s="383">
        <f>'[1]VI. PRESUPUESTO Y RRHH'!IR34</f>
        <v>0</v>
      </c>
      <c r="M982" s="383">
        <f>'[1]VI. PRESUPUESTO Y RRHH'!IS34</f>
        <v>0</v>
      </c>
    </row>
    <row r="983" spans="1:13" s="381" customFormat="1" ht="15.75" customHeight="1" x14ac:dyDescent="0.25">
      <c r="A983" s="367">
        <f>'[1]VI. PRESUPUESTO Y RRHH'!HX35</f>
        <v>27</v>
      </c>
      <c r="B983" s="367">
        <f>'[1]VI. PRESUPUESTO Y RRHH'!HY35</f>
        <v>0</v>
      </c>
      <c r="C983" s="367" t="str">
        <f>'[1]VI. PRESUPUESTO Y RRHH'!HZ35</f>
        <v>APORTE FISCAL LIBRE</v>
      </c>
      <c r="D983" s="383">
        <f>'[1]VI. PRESUPUESTO Y RRHH'!IJ35</f>
        <v>0</v>
      </c>
      <c r="E983" s="383">
        <f>'[1]VI. PRESUPUESTO Y RRHH'!IK35</f>
        <v>0</v>
      </c>
      <c r="F983" s="383">
        <f>'[1]VI. PRESUPUESTO Y RRHH'!IL35</f>
        <v>0</v>
      </c>
      <c r="G983" s="383">
        <f>'[1]VI. PRESUPUESTO Y RRHH'!IM35</f>
        <v>0</v>
      </c>
      <c r="H983" s="383">
        <f>'[1]VI. PRESUPUESTO Y RRHH'!IN35</f>
        <v>0</v>
      </c>
      <c r="I983" s="383">
        <f>'[1]VI. PRESUPUESTO Y RRHH'!IO35</f>
        <v>0</v>
      </c>
      <c r="J983" s="383">
        <f>'[1]VI. PRESUPUESTO Y RRHH'!IP35</f>
        <v>0</v>
      </c>
      <c r="K983" s="383">
        <f>'[1]VI. PRESUPUESTO Y RRHH'!IQ35</f>
        <v>0</v>
      </c>
      <c r="L983" s="383">
        <f>'[1]VI. PRESUPUESTO Y RRHH'!IR35</f>
        <v>0</v>
      </c>
      <c r="M983" s="383">
        <f>'[1]VI. PRESUPUESTO Y RRHH'!IS35</f>
        <v>0</v>
      </c>
    </row>
    <row r="984" spans="1:13" s="381" customFormat="1" ht="15.75" customHeight="1" x14ac:dyDescent="0.25">
      <c r="A984" s="367">
        <f>'[1]VI. PRESUPUESTO Y RRHH'!HX36</f>
        <v>28</v>
      </c>
      <c r="B984" s="367">
        <f>'[1]VI. PRESUPUESTO Y RRHH'!HY36</f>
        <v>0</v>
      </c>
      <c r="C984" s="367" t="str">
        <f>'[1]VI. PRESUPUESTO Y RRHH'!HZ36</f>
        <v>APORTE FISCAL PARA SERVICIO DE LA DEUDA</v>
      </c>
      <c r="D984" s="383">
        <f>'[1]VI. PRESUPUESTO Y RRHH'!IJ36</f>
        <v>0</v>
      </c>
      <c r="E984" s="383">
        <f>'[1]VI. PRESUPUESTO Y RRHH'!IK36</f>
        <v>0</v>
      </c>
      <c r="F984" s="383">
        <f>'[1]VI. PRESUPUESTO Y RRHH'!IL36</f>
        <v>0</v>
      </c>
      <c r="G984" s="383">
        <f>'[1]VI. PRESUPUESTO Y RRHH'!IM36</f>
        <v>0</v>
      </c>
      <c r="H984" s="383">
        <f>'[1]VI. PRESUPUESTO Y RRHH'!IN36</f>
        <v>0</v>
      </c>
      <c r="I984" s="383">
        <f>'[1]VI. PRESUPUESTO Y RRHH'!IO36</f>
        <v>0</v>
      </c>
      <c r="J984" s="383">
        <f>'[1]VI. PRESUPUESTO Y RRHH'!IP36</f>
        <v>0</v>
      </c>
      <c r="K984" s="383">
        <f>'[1]VI. PRESUPUESTO Y RRHH'!IQ36</f>
        <v>0</v>
      </c>
      <c r="L984" s="383">
        <f>'[1]VI. PRESUPUESTO Y RRHH'!IR36</f>
        <v>0</v>
      </c>
      <c r="M984" s="383">
        <f>'[1]VI. PRESUPUESTO Y RRHH'!IS36</f>
        <v>0</v>
      </c>
    </row>
    <row r="985" spans="1:13" s="381" customFormat="1" ht="15.75" customHeight="1" x14ac:dyDescent="0.25">
      <c r="A985" s="367">
        <f>'[1]VI. PRESUPUESTO Y RRHH'!HX37</f>
        <v>29</v>
      </c>
      <c r="B985" s="367">
        <f>'[1]VI. PRESUPUESTO Y RRHH'!HY37</f>
        <v>0</v>
      </c>
      <c r="C985" s="367" t="str">
        <f>'[1]VI. PRESUPUESTO Y RRHH'!HZ37</f>
        <v>ADQUISICION DE ACTIVOS NO FINANCIEROS</v>
      </c>
      <c r="D985" s="383">
        <f>'[1]VI. PRESUPUESTO Y RRHH'!IJ37</f>
        <v>0</v>
      </c>
      <c r="E985" s="383">
        <f>'[1]VI. PRESUPUESTO Y RRHH'!IK37</f>
        <v>0</v>
      </c>
      <c r="F985" s="383">
        <f>'[1]VI. PRESUPUESTO Y RRHH'!IL37</f>
        <v>0</v>
      </c>
      <c r="G985" s="383">
        <f>'[1]VI. PRESUPUESTO Y RRHH'!IM37</f>
        <v>0</v>
      </c>
      <c r="H985" s="383">
        <f>'[1]VI. PRESUPUESTO Y RRHH'!IN37</f>
        <v>0</v>
      </c>
      <c r="I985" s="383">
        <f>'[1]VI. PRESUPUESTO Y RRHH'!IO37</f>
        <v>0</v>
      </c>
      <c r="J985" s="383">
        <f>'[1]VI. PRESUPUESTO Y RRHH'!IP37</f>
        <v>0</v>
      </c>
      <c r="K985" s="383">
        <f>'[1]VI. PRESUPUESTO Y RRHH'!IQ37</f>
        <v>0</v>
      </c>
      <c r="L985" s="383">
        <f>'[1]VI. PRESUPUESTO Y RRHH'!IR37</f>
        <v>0</v>
      </c>
      <c r="M985" s="383">
        <f>'[1]VI. PRESUPUESTO Y RRHH'!IS37</f>
        <v>0</v>
      </c>
    </row>
    <row r="986" spans="1:13" s="381" customFormat="1" ht="15.75" customHeight="1" x14ac:dyDescent="0.25">
      <c r="A986" s="367">
        <f>'[1]VI. PRESUPUESTO Y RRHH'!HX38</f>
        <v>30</v>
      </c>
      <c r="B986" s="367">
        <f>'[1]VI. PRESUPUESTO Y RRHH'!HY38</f>
        <v>0</v>
      </c>
      <c r="C986" s="367" t="str">
        <f>'[1]VI. PRESUPUESTO Y RRHH'!HZ38</f>
        <v xml:space="preserve">ADQUISICIÓN DE ACTIVO FINANCIERO </v>
      </c>
      <c r="D986" s="383">
        <f>'[1]VI. PRESUPUESTO Y RRHH'!IJ38</f>
        <v>0</v>
      </c>
      <c r="E986" s="383">
        <f>'[1]VI. PRESUPUESTO Y RRHH'!IK38</f>
        <v>0</v>
      </c>
      <c r="F986" s="383">
        <f>'[1]VI. PRESUPUESTO Y RRHH'!IL38</f>
        <v>0</v>
      </c>
      <c r="G986" s="383">
        <f>'[1]VI. PRESUPUESTO Y RRHH'!IM38</f>
        <v>0</v>
      </c>
      <c r="H986" s="383">
        <f>'[1]VI. PRESUPUESTO Y RRHH'!IN38</f>
        <v>0</v>
      </c>
      <c r="I986" s="383">
        <f>'[1]VI. PRESUPUESTO Y RRHH'!IO38</f>
        <v>0</v>
      </c>
      <c r="J986" s="383">
        <f>'[1]VI. PRESUPUESTO Y RRHH'!IP38</f>
        <v>0</v>
      </c>
      <c r="K986" s="383">
        <f>'[1]VI. PRESUPUESTO Y RRHH'!IQ38</f>
        <v>0</v>
      </c>
      <c r="L986" s="383">
        <f>'[1]VI. PRESUPUESTO Y RRHH'!IR38</f>
        <v>0</v>
      </c>
      <c r="M986" s="383">
        <f>'[1]VI. PRESUPUESTO Y RRHH'!IS38</f>
        <v>0</v>
      </c>
    </row>
    <row r="987" spans="1:13" s="381" customFormat="1" ht="15.75" customHeight="1" x14ac:dyDescent="0.25">
      <c r="A987" s="367">
        <f>'[1]VI. PRESUPUESTO Y RRHH'!HX39</f>
        <v>31</v>
      </c>
      <c r="B987" s="367">
        <f>'[1]VI. PRESUPUESTO Y RRHH'!HY39</f>
        <v>0</v>
      </c>
      <c r="C987" s="367" t="str">
        <f>'[1]VI. PRESUPUESTO Y RRHH'!HZ39</f>
        <v>INICIATIVAS DE INVERSION</v>
      </c>
      <c r="D987" s="383">
        <f>'[1]VI. PRESUPUESTO Y RRHH'!IJ39</f>
        <v>0</v>
      </c>
      <c r="E987" s="383">
        <f>'[1]VI. PRESUPUESTO Y RRHH'!IK39</f>
        <v>0</v>
      </c>
      <c r="F987" s="383">
        <f>'[1]VI. PRESUPUESTO Y RRHH'!IL39</f>
        <v>0</v>
      </c>
      <c r="G987" s="383">
        <f>'[1]VI. PRESUPUESTO Y RRHH'!IM39</f>
        <v>0</v>
      </c>
      <c r="H987" s="383">
        <f>'[1]VI. PRESUPUESTO Y RRHH'!IN39</f>
        <v>0</v>
      </c>
      <c r="I987" s="383">
        <f>'[1]VI. PRESUPUESTO Y RRHH'!IO39</f>
        <v>0</v>
      </c>
      <c r="J987" s="383">
        <f>'[1]VI. PRESUPUESTO Y RRHH'!IP39</f>
        <v>0</v>
      </c>
      <c r="K987" s="383">
        <f>'[1]VI. PRESUPUESTO Y RRHH'!IQ39</f>
        <v>0</v>
      </c>
      <c r="L987" s="383">
        <f>'[1]VI. PRESUPUESTO Y RRHH'!IR39</f>
        <v>0</v>
      </c>
      <c r="M987" s="383">
        <f>'[1]VI. PRESUPUESTO Y RRHH'!IS39</f>
        <v>0</v>
      </c>
    </row>
    <row r="988" spans="1:13" s="381" customFormat="1" ht="15.75" customHeight="1" x14ac:dyDescent="0.25">
      <c r="A988" s="367">
        <f>'[1]VI. PRESUPUESTO Y RRHH'!HX40</f>
        <v>32</v>
      </c>
      <c r="B988" s="367">
        <f>'[1]VI. PRESUPUESTO Y RRHH'!HY40</f>
        <v>0</v>
      </c>
      <c r="C988" s="367" t="str">
        <f>'[1]VI. PRESUPUESTO Y RRHH'!HZ40</f>
        <v>PRESTAMOS</v>
      </c>
      <c r="D988" s="383">
        <f>'[1]VI. PRESUPUESTO Y RRHH'!IJ40</f>
        <v>0</v>
      </c>
      <c r="E988" s="383">
        <f>'[1]VI. PRESUPUESTO Y RRHH'!IK40</f>
        <v>0</v>
      </c>
      <c r="F988" s="383">
        <f>'[1]VI. PRESUPUESTO Y RRHH'!IL40</f>
        <v>0</v>
      </c>
      <c r="G988" s="383">
        <f>'[1]VI. PRESUPUESTO Y RRHH'!IM40</f>
        <v>0</v>
      </c>
      <c r="H988" s="383">
        <f>'[1]VI. PRESUPUESTO Y RRHH'!IN40</f>
        <v>0</v>
      </c>
      <c r="I988" s="383">
        <f>'[1]VI. PRESUPUESTO Y RRHH'!IO40</f>
        <v>0</v>
      </c>
      <c r="J988" s="383">
        <f>'[1]VI. PRESUPUESTO Y RRHH'!IP40</f>
        <v>0</v>
      </c>
      <c r="K988" s="383">
        <f>'[1]VI. PRESUPUESTO Y RRHH'!IQ40</f>
        <v>0</v>
      </c>
      <c r="L988" s="383">
        <f>'[1]VI. PRESUPUESTO Y RRHH'!IR40</f>
        <v>0</v>
      </c>
      <c r="M988" s="383">
        <f>'[1]VI. PRESUPUESTO Y RRHH'!IS40</f>
        <v>0</v>
      </c>
    </row>
    <row r="989" spans="1:13" s="381" customFormat="1" ht="15.75" customHeight="1" x14ac:dyDescent="0.25">
      <c r="A989" s="367">
        <f>'[1]VI. PRESUPUESTO Y RRHH'!HX41</f>
        <v>33</v>
      </c>
      <c r="B989" s="367">
        <f>'[1]VI. PRESUPUESTO Y RRHH'!HY41</f>
        <v>0</v>
      </c>
      <c r="C989" s="367" t="str">
        <f>'[1]VI. PRESUPUESTO Y RRHH'!HZ41</f>
        <v>TRANSFERENCIAS DE CAPITAL</v>
      </c>
      <c r="D989" s="383">
        <f>'[1]VI. PRESUPUESTO Y RRHH'!IJ41</f>
        <v>0</v>
      </c>
      <c r="E989" s="383">
        <f>'[1]VI. PRESUPUESTO Y RRHH'!IK41</f>
        <v>0</v>
      </c>
      <c r="F989" s="383">
        <f>'[1]VI. PRESUPUESTO Y RRHH'!IL41</f>
        <v>0</v>
      </c>
      <c r="G989" s="383">
        <f>'[1]VI. PRESUPUESTO Y RRHH'!IM41</f>
        <v>0</v>
      </c>
      <c r="H989" s="383">
        <f>'[1]VI. PRESUPUESTO Y RRHH'!IN41</f>
        <v>0</v>
      </c>
      <c r="I989" s="383">
        <f>'[1]VI. PRESUPUESTO Y RRHH'!IO41</f>
        <v>0</v>
      </c>
      <c r="J989" s="383">
        <f>'[1]VI. PRESUPUESTO Y RRHH'!IP41</f>
        <v>0</v>
      </c>
      <c r="K989" s="383">
        <f>'[1]VI. PRESUPUESTO Y RRHH'!IQ41</f>
        <v>0</v>
      </c>
      <c r="L989" s="383">
        <f>'[1]VI. PRESUPUESTO Y RRHH'!IR41</f>
        <v>0</v>
      </c>
      <c r="M989" s="383">
        <f>'[1]VI. PRESUPUESTO Y RRHH'!IS41</f>
        <v>0</v>
      </c>
    </row>
    <row r="990" spans="1:13" s="381" customFormat="1" ht="15.75" customHeight="1" x14ac:dyDescent="0.25">
      <c r="A990" s="367">
        <f>'[1]VI. PRESUPUESTO Y RRHH'!HX42</f>
        <v>0</v>
      </c>
      <c r="B990" s="367" t="str">
        <f>'[1]VI. PRESUPUESTO Y RRHH'!HY42</f>
        <v>01</v>
      </c>
      <c r="C990" s="367" t="str">
        <f>'[1]VI. PRESUPUESTO Y RRHH'!HZ42</f>
        <v xml:space="preserve"> Al Sector Privado</v>
      </c>
      <c r="D990" s="383">
        <f>'[1]VI. PRESUPUESTO Y RRHH'!IJ42</f>
        <v>0</v>
      </c>
      <c r="E990" s="383">
        <f>'[1]VI. PRESUPUESTO Y RRHH'!IK42</f>
        <v>0</v>
      </c>
      <c r="F990" s="383">
        <f>'[1]VI. PRESUPUESTO Y RRHH'!IL42</f>
        <v>0</v>
      </c>
      <c r="G990" s="383">
        <f>'[1]VI. PRESUPUESTO Y RRHH'!IM42</f>
        <v>0</v>
      </c>
      <c r="H990" s="383">
        <f>'[1]VI. PRESUPUESTO Y RRHH'!IN42</f>
        <v>0</v>
      </c>
      <c r="I990" s="383">
        <f>'[1]VI. PRESUPUESTO Y RRHH'!IO42</f>
        <v>0</v>
      </c>
      <c r="J990" s="383">
        <f>'[1]VI. PRESUPUESTO Y RRHH'!IP42</f>
        <v>0</v>
      </c>
      <c r="K990" s="383">
        <f>'[1]VI. PRESUPUESTO Y RRHH'!IQ42</f>
        <v>0</v>
      </c>
      <c r="L990" s="383">
        <f>'[1]VI. PRESUPUESTO Y RRHH'!IR42</f>
        <v>0</v>
      </c>
      <c r="M990" s="383">
        <f>'[1]VI. PRESUPUESTO Y RRHH'!IS42</f>
        <v>0</v>
      </c>
    </row>
    <row r="991" spans="1:13" s="381" customFormat="1" ht="15.75" customHeight="1" x14ac:dyDescent="0.25">
      <c r="A991" s="367">
        <f>'[1]VI. PRESUPUESTO Y RRHH'!HX43</f>
        <v>0</v>
      </c>
      <c r="B991" s="367" t="str">
        <f>'[1]VI. PRESUPUESTO Y RRHH'!HY43</f>
        <v>01</v>
      </c>
      <c r="C991" s="367">
        <f>'[1]VI. PRESUPUESTO Y RRHH'!HZ43</f>
        <v>0</v>
      </c>
      <c r="D991" s="383">
        <f>'[1]VI. PRESUPUESTO Y RRHH'!IJ43</f>
        <v>0</v>
      </c>
      <c r="E991" s="383">
        <f>'[1]VI. PRESUPUESTO Y RRHH'!IK43</f>
        <v>0</v>
      </c>
      <c r="F991" s="383">
        <f>'[1]VI. PRESUPUESTO Y RRHH'!IL43</f>
        <v>0</v>
      </c>
      <c r="G991" s="383">
        <f>'[1]VI. PRESUPUESTO Y RRHH'!IM43</f>
        <v>0</v>
      </c>
      <c r="H991" s="383">
        <f>'[1]VI. PRESUPUESTO Y RRHH'!IN43</f>
        <v>0</v>
      </c>
      <c r="I991" s="383">
        <f>'[1]VI. PRESUPUESTO Y RRHH'!IO43</f>
        <v>0</v>
      </c>
      <c r="J991" s="383">
        <f>'[1]VI. PRESUPUESTO Y RRHH'!IP43</f>
        <v>0</v>
      </c>
      <c r="K991" s="383">
        <f>'[1]VI. PRESUPUESTO Y RRHH'!IQ43</f>
        <v>0</v>
      </c>
      <c r="L991" s="383">
        <f>'[1]VI. PRESUPUESTO Y RRHH'!IR43</f>
        <v>0</v>
      </c>
      <c r="M991" s="383">
        <f>'[1]VI. PRESUPUESTO Y RRHH'!IS43</f>
        <v>0</v>
      </c>
    </row>
    <row r="992" spans="1:13" s="381" customFormat="1" ht="15.75" customHeight="1" x14ac:dyDescent="0.25">
      <c r="A992" s="367">
        <f>'[1]VI. PRESUPUESTO Y RRHH'!HX44</f>
        <v>0</v>
      </c>
      <c r="B992" s="367" t="str">
        <f>'[1]VI. PRESUPUESTO Y RRHH'!HY44</f>
        <v>01</v>
      </c>
      <c r="C992" s="367">
        <f>'[1]VI. PRESUPUESTO Y RRHH'!HZ44</f>
        <v>0</v>
      </c>
      <c r="D992" s="383">
        <f>'[1]VI. PRESUPUESTO Y RRHH'!IJ44</f>
        <v>0</v>
      </c>
      <c r="E992" s="383">
        <f>'[1]VI. PRESUPUESTO Y RRHH'!IK44</f>
        <v>0</v>
      </c>
      <c r="F992" s="383">
        <f>'[1]VI. PRESUPUESTO Y RRHH'!IL44</f>
        <v>0</v>
      </c>
      <c r="G992" s="383">
        <f>'[1]VI. PRESUPUESTO Y RRHH'!IM44</f>
        <v>0</v>
      </c>
      <c r="H992" s="383">
        <f>'[1]VI. PRESUPUESTO Y RRHH'!IN44</f>
        <v>0</v>
      </c>
      <c r="I992" s="383">
        <f>'[1]VI. PRESUPUESTO Y RRHH'!IO44</f>
        <v>0</v>
      </c>
      <c r="J992" s="383">
        <f>'[1]VI. PRESUPUESTO Y RRHH'!IP44</f>
        <v>0</v>
      </c>
      <c r="K992" s="383">
        <f>'[1]VI. PRESUPUESTO Y RRHH'!IQ44</f>
        <v>0</v>
      </c>
      <c r="L992" s="383">
        <f>'[1]VI. PRESUPUESTO Y RRHH'!IR44</f>
        <v>0</v>
      </c>
      <c r="M992" s="383">
        <f>'[1]VI. PRESUPUESTO Y RRHH'!IS44</f>
        <v>0</v>
      </c>
    </row>
    <row r="993" spans="1:22" s="381" customFormat="1" ht="15.75" customHeight="1" x14ac:dyDescent="0.25">
      <c r="A993" s="367">
        <f>'[1]VI. PRESUPUESTO Y RRHH'!HX45</f>
        <v>0</v>
      </c>
      <c r="B993" s="367" t="str">
        <f>'[1]VI. PRESUPUESTO Y RRHH'!HY45</f>
        <v>01</v>
      </c>
      <c r="C993" s="367">
        <f>'[1]VI. PRESUPUESTO Y RRHH'!HZ45</f>
        <v>0</v>
      </c>
      <c r="D993" s="383">
        <f>'[1]VI. PRESUPUESTO Y RRHH'!IJ45</f>
        <v>0</v>
      </c>
      <c r="E993" s="383">
        <f>'[1]VI. PRESUPUESTO Y RRHH'!IK45</f>
        <v>0</v>
      </c>
      <c r="F993" s="383">
        <f>'[1]VI. PRESUPUESTO Y RRHH'!IL45</f>
        <v>0</v>
      </c>
      <c r="G993" s="383">
        <f>'[1]VI. PRESUPUESTO Y RRHH'!IM45</f>
        <v>0</v>
      </c>
      <c r="H993" s="383">
        <f>'[1]VI. PRESUPUESTO Y RRHH'!IN45</f>
        <v>0</v>
      </c>
      <c r="I993" s="383">
        <f>'[1]VI. PRESUPUESTO Y RRHH'!IO45</f>
        <v>0</v>
      </c>
      <c r="J993" s="383">
        <f>'[1]VI. PRESUPUESTO Y RRHH'!IP45</f>
        <v>0</v>
      </c>
      <c r="K993" s="383">
        <f>'[1]VI. PRESUPUESTO Y RRHH'!IQ45</f>
        <v>0</v>
      </c>
      <c r="L993" s="383">
        <f>'[1]VI. PRESUPUESTO Y RRHH'!IR45</f>
        <v>0</v>
      </c>
      <c r="M993" s="383">
        <f>'[1]VI. PRESUPUESTO Y RRHH'!IS45</f>
        <v>0</v>
      </c>
    </row>
    <row r="994" spans="1:22" s="381" customFormat="1" ht="15.75" customHeight="1" x14ac:dyDescent="0.25">
      <c r="A994" s="367">
        <f>'[1]VI. PRESUPUESTO Y RRHH'!HX46</f>
        <v>0</v>
      </c>
      <c r="B994" s="367" t="str">
        <f>'[1]VI. PRESUPUESTO Y RRHH'!HY46</f>
        <v>01</v>
      </c>
      <c r="C994" s="367">
        <f>'[1]VI. PRESUPUESTO Y RRHH'!HZ46</f>
        <v>0</v>
      </c>
      <c r="D994" s="383">
        <f>'[1]VI. PRESUPUESTO Y RRHH'!IJ46</f>
        <v>0</v>
      </c>
      <c r="E994" s="383">
        <f>'[1]VI. PRESUPUESTO Y RRHH'!IK46</f>
        <v>0</v>
      </c>
      <c r="F994" s="383">
        <f>'[1]VI. PRESUPUESTO Y RRHH'!IL46</f>
        <v>0</v>
      </c>
      <c r="G994" s="383">
        <f>'[1]VI. PRESUPUESTO Y RRHH'!IM46</f>
        <v>0</v>
      </c>
      <c r="H994" s="383">
        <f>'[1]VI. PRESUPUESTO Y RRHH'!IN46</f>
        <v>0</v>
      </c>
      <c r="I994" s="383">
        <f>'[1]VI. PRESUPUESTO Y RRHH'!IO46</f>
        <v>0</v>
      </c>
      <c r="J994" s="383">
        <f>'[1]VI. PRESUPUESTO Y RRHH'!IP46</f>
        <v>0</v>
      </c>
      <c r="K994" s="383">
        <f>'[1]VI. PRESUPUESTO Y RRHH'!IQ46</f>
        <v>0</v>
      </c>
      <c r="L994" s="383">
        <f>'[1]VI. PRESUPUESTO Y RRHH'!IR46</f>
        <v>0</v>
      </c>
      <c r="M994" s="383">
        <f>'[1]VI. PRESUPUESTO Y RRHH'!IS46</f>
        <v>0</v>
      </c>
    </row>
    <row r="995" spans="1:22" s="381" customFormat="1" ht="15.75" customHeight="1" x14ac:dyDescent="0.25">
      <c r="A995" s="367">
        <f>'[1]VI. PRESUPUESTO Y RRHH'!HX47</f>
        <v>0</v>
      </c>
      <c r="B995" s="367" t="str">
        <f>'[1]VI. PRESUPUESTO Y RRHH'!HY47</f>
        <v>02</v>
      </c>
      <c r="C995" s="367" t="str">
        <f>'[1]VI. PRESUPUESTO Y RRHH'!HZ47</f>
        <v>Al Gobierno Central</v>
      </c>
      <c r="D995" s="383">
        <f>'[1]VI. PRESUPUESTO Y RRHH'!IJ47</f>
        <v>0</v>
      </c>
      <c r="E995" s="383">
        <f>'[1]VI. PRESUPUESTO Y RRHH'!IK47</f>
        <v>0</v>
      </c>
      <c r="F995" s="383">
        <f>'[1]VI. PRESUPUESTO Y RRHH'!IL47</f>
        <v>0</v>
      </c>
      <c r="G995" s="383">
        <f>'[1]VI. PRESUPUESTO Y RRHH'!IM47</f>
        <v>0</v>
      </c>
      <c r="H995" s="383">
        <f>'[1]VI. PRESUPUESTO Y RRHH'!IN47</f>
        <v>0</v>
      </c>
      <c r="I995" s="383">
        <f>'[1]VI. PRESUPUESTO Y RRHH'!IO47</f>
        <v>0</v>
      </c>
      <c r="J995" s="383">
        <f>'[1]VI. PRESUPUESTO Y RRHH'!IP47</f>
        <v>0</v>
      </c>
      <c r="K995" s="383">
        <f>'[1]VI. PRESUPUESTO Y RRHH'!IQ47</f>
        <v>0</v>
      </c>
      <c r="L995" s="383">
        <f>'[1]VI. PRESUPUESTO Y RRHH'!IR47</f>
        <v>0</v>
      </c>
      <c r="M995" s="383">
        <f>'[1]VI. PRESUPUESTO Y RRHH'!IS47</f>
        <v>0</v>
      </c>
    </row>
    <row r="996" spans="1:22" s="381" customFormat="1" ht="15.75" customHeight="1" x14ac:dyDescent="0.25">
      <c r="A996" s="367">
        <f>'[1]VI. PRESUPUESTO Y RRHH'!HX48</f>
        <v>0</v>
      </c>
      <c r="B996" s="367" t="str">
        <f>'[1]VI. PRESUPUESTO Y RRHH'!HY48</f>
        <v>03</v>
      </c>
      <c r="C996" s="367" t="str">
        <f>'[1]VI. PRESUPUESTO Y RRHH'!HZ48</f>
        <v>A Otras Entidades Públicas</v>
      </c>
      <c r="D996" s="383">
        <f>'[1]VI. PRESUPUESTO Y RRHH'!IJ48</f>
        <v>0</v>
      </c>
      <c r="E996" s="383">
        <f>'[1]VI. PRESUPUESTO Y RRHH'!IK48</f>
        <v>0</v>
      </c>
      <c r="F996" s="383">
        <f>'[1]VI. PRESUPUESTO Y RRHH'!IL48</f>
        <v>0</v>
      </c>
      <c r="G996" s="383">
        <f>'[1]VI. PRESUPUESTO Y RRHH'!IM48</f>
        <v>0</v>
      </c>
      <c r="H996" s="383">
        <f>'[1]VI. PRESUPUESTO Y RRHH'!IN48</f>
        <v>0</v>
      </c>
      <c r="I996" s="383">
        <f>'[1]VI. PRESUPUESTO Y RRHH'!IO48</f>
        <v>0</v>
      </c>
      <c r="J996" s="383">
        <f>'[1]VI. PRESUPUESTO Y RRHH'!IP48</f>
        <v>0</v>
      </c>
      <c r="K996" s="383">
        <f>'[1]VI. PRESUPUESTO Y RRHH'!IQ48</f>
        <v>0</v>
      </c>
      <c r="L996" s="383">
        <f>'[1]VI. PRESUPUESTO Y RRHH'!IR48</f>
        <v>0</v>
      </c>
      <c r="M996" s="383">
        <f>'[1]VI. PRESUPUESTO Y RRHH'!IS48</f>
        <v>0</v>
      </c>
    </row>
    <row r="997" spans="1:22" s="381" customFormat="1" ht="15.75" customHeight="1" x14ac:dyDescent="0.25">
      <c r="A997" s="367">
        <f>'[1]VI. PRESUPUESTO Y RRHH'!HX49</f>
        <v>0</v>
      </c>
      <c r="B997" s="367" t="str">
        <f>'[1]VI. PRESUPUESTO Y RRHH'!HY49</f>
        <v xml:space="preserve">04 </v>
      </c>
      <c r="C997" s="367" t="str">
        <f>'[1]VI. PRESUPUESTO Y RRHH'!HZ49</f>
        <v>A Empresas Públicas no financieras</v>
      </c>
      <c r="D997" s="383">
        <f>'[1]VI. PRESUPUESTO Y RRHH'!IJ49</f>
        <v>0</v>
      </c>
      <c r="E997" s="383">
        <f>'[1]VI. PRESUPUESTO Y RRHH'!IK49</f>
        <v>0</v>
      </c>
      <c r="F997" s="383">
        <f>'[1]VI. PRESUPUESTO Y RRHH'!IL49</f>
        <v>0</v>
      </c>
      <c r="G997" s="383">
        <f>'[1]VI. PRESUPUESTO Y RRHH'!IM49</f>
        <v>0</v>
      </c>
      <c r="H997" s="383">
        <f>'[1]VI. PRESUPUESTO Y RRHH'!IN49</f>
        <v>0</v>
      </c>
      <c r="I997" s="383">
        <f>'[1]VI. PRESUPUESTO Y RRHH'!IO49</f>
        <v>0</v>
      </c>
      <c r="J997" s="383">
        <f>'[1]VI. PRESUPUESTO Y RRHH'!IP49</f>
        <v>0</v>
      </c>
      <c r="K997" s="383">
        <f>'[1]VI. PRESUPUESTO Y RRHH'!IQ49</f>
        <v>0</v>
      </c>
      <c r="L997" s="383">
        <f>'[1]VI. PRESUPUESTO Y RRHH'!IR49</f>
        <v>0</v>
      </c>
      <c r="M997" s="383">
        <f>'[1]VI. PRESUPUESTO Y RRHH'!IS49</f>
        <v>0</v>
      </c>
    </row>
    <row r="998" spans="1:22" s="381" customFormat="1" ht="15.75" customHeight="1" x14ac:dyDescent="0.25">
      <c r="A998" s="367">
        <f>'[1]VI. PRESUPUESTO Y RRHH'!HX50</f>
        <v>0</v>
      </c>
      <c r="B998" s="367" t="str">
        <f>'[1]VI. PRESUPUESTO Y RRHH'!HY50</f>
        <v>05</v>
      </c>
      <c r="C998" s="367" t="str">
        <f>'[1]VI. PRESUPUESTO Y RRHH'!HZ50</f>
        <v>A Empresas Públicas  financieras</v>
      </c>
      <c r="D998" s="383">
        <f>'[1]VI. PRESUPUESTO Y RRHH'!IJ50</f>
        <v>0</v>
      </c>
      <c r="E998" s="383">
        <f>'[1]VI. PRESUPUESTO Y RRHH'!IK50</f>
        <v>0</v>
      </c>
      <c r="F998" s="383">
        <f>'[1]VI. PRESUPUESTO Y RRHH'!IL50</f>
        <v>0</v>
      </c>
      <c r="G998" s="383">
        <f>'[1]VI. PRESUPUESTO Y RRHH'!IM50</f>
        <v>0</v>
      </c>
      <c r="H998" s="383">
        <f>'[1]VI. PRESUPUESTO Y RRHH'!IN50</f>
        <v>0</v>
      </c>
      <c r="I998" s="383">
        <f>'[1]VI. PRESUPUESTO Y RRHH'!IO50</f>
        <v>0</v>
      </c>
      <c r="J998" s="383">
        <f>'[1]VI. PRESUPUESTO Y RRHH'!IP50</f>
        <v>0</v>
      </c>
      <c r="K998" s="383">
        <f>'[1]VI. PRESUPUESTO Y RRHH'!IQ50</f>
        <v>0</v>
      </c>
      <c r="L998" s="383">
        <f>'[1]VI. PRESUPUESTO Y RRHH'!IR50</f>
        <v>0</v>
      </c>
      <c r="M998" s="383">
        <f>'[1]VI. PRESUPUESTO Y RRHH'!IS50</f>
        <v>0</v>
      </c>
    </row>
    <row r="999" spans="1:22" s="381" customFormat="1" ht="15.75" customHeight="1" x14ac:dyDescent="0.25">
      <c r="A999" s="367">
        <f>'[1]VI. PRESUPUESTO Y RRHH'!HX51</f>
        <v>0</v>
      </c>
      <c r="B999" s="367" t="str">
        <f>'[1]VI. PRESUPUESTO Y RRHH'!HY51</f>
        <v>06</v>
      </c>
      <c r="C999" s="367" t="str">
        <f>'[1]VI. PRESUPUESTO Y RRHH'!HZ51</f>
        <v>A gobiernos extranjeros</v>
      </c>
      <c r="D999" s="383">
        <f>'[1]VI. PRESUPUESTO Y RRHH'!IJ51</f>
        <v>0</v>
      </c>
      <c r="E999" s="383">
        <f>'[1]VI. PRESUPUESTO Y RRHH'!IK51</f>
        <v>0</v>
      </c>
      <c r="F999" s="383">
        <f>'[1]VI. PRESUPUESTO Y RRHH'!IL51</f>
        <v>0</v>
      </c>
      <c r="G999" s="383">
        <f>'[1]VI. PRESUPUESTO Y RRHH'!IM51</f>
        <v>0</v>
      </c>
      <c r="H999" s="383">
        <f>'[1]VI. PRESUPUESTO Y RRHH'!IN51</f>
        <v>0</v>
      </c>
      <c r="I999" s="383">
        <f>'[1]VI. PRESUPUESTO Y RRHH'!IO51</f>
        <v>0</v>
      </c>
      <c r="J999" s="383">
        <f>'[1]VI. PRESUPUESTO Y RRHH'!IP51</f>
        <v>0</v>
      </c>
      <c r="K999" s="383">
        <f>'[1]VI. PRESUPUESTO Y RRHH'!IQ51</f>
        <v>0</v>
      </c>
      <c r="L999" s="383">
        <f>'[1]VI. PRESUPUESTO Y RRHH'!IR51</f>
        <v>0</v>
      </c>
      <c r="M999" s="383">
        <f>'[1]VI. PRESUPUESTO Y RRHH'!IS51</f>
        <v>0</v>
      </c>
    </row>
    <row r="1000" spans="1:22" s="381" customFormat="1" ht="15.75" customHeight="1" x14ac:dyDescent="0.25">
      <c r="A1000" s="367">
        <f>'[1]VI. PRESUPUESTO Y RRHH'!HX52</f>
        <v>0</v>
      </c>
      <c r="B1000" s="367" t="str">
        <f>'[1]VI. PRESUPUESTO Y RRHH'!HY52</f>
        <v>07</v>
      </c>
      <c r="C1000" s="367" t="str">
        <f>'[1]VI. PRESUPUESTO Y RRHH'!HZ52</f>
        <v>A Org. Internacionales</v>
      </c>
      <c r="D1000" s="383">
        <f>'[1]VI. PRESUPUESTO Y RRHH'!IJ52</f>
        <v>0</v>
      </c>
      <c r="E1000" s="383">
        <f>'[1]VI. PRESUPUESTO Y RRHH'!IK52</f>
        <v>0</v>
      </c>
      <c r="F1000" s="383">
        <f>'[1]VI. PRESUPUESTO Y RRHH'!IL52</f>
        <v>0</v>
      </c>
      <c r="G1000" s="383">
        <f>'[1]VI. PRESUPUESTO Y RRHH'!IM52</f>
        <v>0</v>
      </c>
      <c r="H1000" s="383">
        <f>'[1]VI. PRESUPUESTO Y RRHH'!IN52</f>
        <v>0</v>
      </c>
      <c r="I1000" s="383">
        <f>'[1]VI. PRESUPUESTO Y RRHH'!IO52</f>
        <v>0</v>
      </c>
      <c r="J1000" s="383">
        <f>'[1]VI. PRESUPUESTO Y RRHH'!IP52</f>
        <v>0</v>
      </c>
      <c r="K1000" s="383">
        <f>'[1]VI. PRESUPUESTO Y RRHH'!IQ52</f>
        <v>0</v>
      </c>
      <c r="L1000" s="383">
        <f>'[1]VI. PRESUPUESTO Y RRHH'!IR52</f>
        <v>0</v>
      </c>
      <c r="M1000" s="383">
        <f>'[1]VI. PRESUPUESTO Y RRHH'!IS52</f>
        <v>0</v>
      </c>
    </row>
    <row r="1001" spans="1:22" s="381" customFormat="1" ht="15.75" customHeight="1" x14ac:dyDescent="0.25">
      <c r="A1001" s="367">
        <f>'[1]VI. PRESUPUESTO Y RRHH'!HX53</f>
        <v>34</v>
      </c>
      <c r="B1001" s="367">
        <f>'[1]VI. PRESUPUESTO Y RRHH'!HY53</f>
        <v>0</v>
      </c>
      <c r="C1001" s="367" t="str">
        <f>'[1]VI. PRESUPUESTO Y RRHH'!HZ53</f>
        <v>SERVICIO DE LA DEUDA</v>
      </c>
      <c r="D1001" s="383">
        <f>'[1]VI. PRESUPUESTO Y RRHH'!IJ53</f>
        <v>0</v>
      </c>
      <c r="E1001" s="383">
        <f>'[1]VI. PRESUPUESTO Y RRHH'!IK53</f>
        <v>0</v>
      </c>
      <c r="F1001" s="383">
        <f>'[1]VI. PRESUPUESTO Y RRHH'!IL53</f>
        <v>0</v>
      </c>
      <c r="G1001" s="383">
        <f>'[1]VI. PRESUPUESTO Y RRHH'!IM53</f>
        <v>0</v>
      </c>
      <c r="H1001" s="383">
        <f>'[1]VI. PRESUPUESTO Y RRHH'!IN53</f>
        <v>0</v>
      </c>
      <c r="I1001" s="383">
        <f>'[1]VI. PRESUPUESTO Y RRHH'!IO53</f>
        <v>0</v>
      </c>
      <c r="J1001" s="383">
        <f>'[1]VI. PRESUPUESTO Y RRHH'!IP53</f>
        <v>0</v>
      </c>
      <c r="K1001" s="383">
        <f>'[1]VI. PRESUPUESTO Y RRHH'!IQ53</f>
        <v>0</v>
      </c>
      <c r="L1001" s="383">
        <f>'[1]VI. PRESUPUESTO Y RRHH'!IR53</f>
        <v>0</v>
      </c>
      <c r="M1001" s="383">
        <f>'[1]VI. PRESUPUESTO Y RRHH'!IS53</f>
        <v>0</v>
      </c>
    </row>
    <row r="1002" spans="1:22" s="381" customFormat="1" ht="15.75" customHeight="1" x14ac:dyDescent="0.25">
      <c r="A1002" s="367">
        <f>'[1]VI. PRESUPUESTO Y RRHH'!HX54</f>
        <v>35</v>
      </c>
      <c r="B1002" s="367">
        <f>'[1]VI. PRESUPUESTO Y RRHH'!HY54</f>
        <v>0</v>
      </c>
      <c r="C1002" s="367" t="str">
        <f>'[1]VI. PRESUPUESTO Y RRHH'!HZ54</f>
        <v>SALDO FINAL DE CAJA</v>
      </c>
      <c r="D1002" s="383">
        <f>'[1]VI. PRESUPUESTO Y RRHH'!IJ54</f>
        <v>0</v>
      </c>
      <c r="E1002" s="383">
        <f>'[1]VI. PRESUPUESTO Y RRHH'!IK54</f>
        <v>0</v>
      </c>
      <c r="F1002" s="383">
        <f>'[1]VI. PRESUPUESTO Y RRHH'!IL54</f>
        <v>0</v>
      </c>
      <c r="G1002" s="383">
        <f>'[1]VI. PRESUPUESTO Y RRHH'!IM54</f>
        <v>0</v>
      </c>
      <c r="H1002" s="383">
        <f>'[1]VI. PRESUPUESTO Y RRHH'!IN54</f>
        <v>0</v>
      </c>
      <c r="I1002" s="383">
        <f>'[1]VI. PRESUPUESTO Y RRHH'!IO54</f>
        <v>0</v>
      </c>
      <c r="J1002" s="383">
        <f>'[1]VI. PRESUPUESTO Y RRHH'!IP54</f>
        <v>0</v>
      </c>
      <c r="K1002" s="383">
        <f>'[1]VI. PRESUPUESTO Y RRHH'!IQ54</f>
        <v>0</v>
      </c>
      <c r="L1002" s="383">
        <f>'[1]VI. PRESUPUESTO Y RRHH'!IR54</f>
        <v>0</v>
      </c>
      <c r="M1002" s="383">
        <f>'[1]VI. PRESUPUESTO Y RRHH'!IS54</f>
        <v>0</v>
      </c>
    </row>
    <row r="1003" spans="1:22" s="381" customFormat="1" ht="15.75" customHeight="1" x14ac:dyDescent="0.25">
      <c r="A1003" s="367" t="str">
        <f>'[1]VI. PRESUPUESTO Y RRHH'!HX55</f>
        <v>TOTAL</v>
      </c>
      <c r="B1003" s="367">
        <f>'[1]VI. PRESUPUESTO Y RRHH'!HY55</f>
        <v>0</v>
      </c>
      <c r="C1003" s="367">
        <f>'[1]VI. PRESUPUESTO Y RRHH'!HZ55</f>
        <v>0</v>
      </c>
      <c r="D1003" s="383">
        <f>'[1]VI. PRESUPUESTO Y RRHH'!IJ55</f>
        <v>0</v>
      </c>
      <c r="E1003" s="383">
        <f>'[1]VI. PRESUPUESTO Y RRHH'!IK55</f>
        <v>0</v>
      </c>
      <c r="F1003" s="383">
        <f>'[1]VI. PRESUPUESTO Y RRHH'!IL55</f>
        <v>0</v>
      </c>
      <c r="G1003" s="383">
        <f>'[1]VI. PRESUPUESTO Y RRHH'!IM55</f>
        <v>0</v>
      </c>
      <c r="H1003" s="383">
        <f>'[1]VI. PRESUPUESTO Y RRHH'!IN55</f>
        <v>0</v>
      </c>
      <c r="I1003" s="383">
        <f>'[1]VI. PRESUPUESTO Y RRHH'!IO55</f>
        <v>0</v>
      </c>
      <c r="J1003" s="383">
        <f>'[1]VI. PRESUPUESTO Y RRHH'!IP55</f>
        <v>0</v>
      </c>
      <c r="K1003" s="383">
        <f>'[1]VI. PRESUPUESTO Y RRHH'!IQ55</f>
        <v>0</v>
      </c>
      <c r="L1003" s="383">
        <f>'[1]VI. PRESUPUESTO Y RRHH'!IR55</f>
        <v>0</v>
      </c>
      <c r="M1003" s="383">
        <f>'[1]VI. PRESUPUESTO Y RRHH'!IS55</f>
        <v>0</v>
      </c>
    </row>
    <row r="1004" spans="1:22" s="381" customFormat="1" ht="15.75" customHeight="1" x14ac:dyDescent="0.25">
      <c r="A1004" s="367" t="str">
        <f>'[1]VI. PRESUPUESTO Y RRHH'!IU15</f>
        <v>Partida</v>
      </c>
      <c r="B1004" s="367">
        <f>'[1]VI. PRESUPUESTO Y RRHH'!IV15</f>
        <v>0</v>
      </c>
      <c r="C1004" s="367" t="str">
        <f>'[1]VI. PRESUPUESTO Y RRHH'!IW15</f>
        <v>Capitulo</v>
      </c>
      <c r="D1004" s="367">
        <f>'[1]VI. PRESUPUESTO Y RRHH'!IX15</f>
        <v>0</v>
      </c>
      <c r="E1004" s="367" t="str">
        <f>'[1]VI. PRESUPUESTO Y RRHH'!IY15</f>
        <v>Programa</v>
      </c>
      <c r="F1004" s="367">
        <f>'[1]VI. PRESUPUESTO Y RRHH'!IZ15</f>
        <v>0</v>
      </c>
      <c r="G1004" s="367"/>
      <c r="H1004" s="367"/>
      <c r="I1004" s="367"/>
      <c r="J1004" s="367"/>
      <c r="K1004" s="367"/>
      <c r="L1004" s="367"/>
      <c r="M1004" s="367"/>
      <c r="N1004" s="382"/>
      <c r="O1004" s="382"/>
      <c r="P1004" s="382"/>
      <c r="Q1004" s="382"/>
      <c r="R1004" s="382"/>
      <c r="S1004" s="382"/>
      <c r="T1004" s="382"/>
      <c r="U1004" s="382"/>
      <c r="V1004" s="382"/>
    </row>
    <row r="1005" spans="1:22" s="381" customFormat="1" ht="15.75" customHeight="1" x14ac:dyDescent="0.25">
      <c r="A1005" s="367" t="str">
        <f>'[1]VI. PRESUPUESTO Y RRHH'!IU16</f>
        <v xml:space="preserve">SUBTITULO </v>
      </c>
      <c r="B1005" s="367" t="str">
        <f>'[1]VI. PRESUPUESTO Y RRHH'!IV16</f>
        <v>ITEM</v>
      </c>
      <c r="C1005" s="367" t="str">
        <f>'[1]VI. PRESUPUESTO Y RRHH'!IW16</f>
        <v>DENOMINACIONES</v>
      </c>
      <c r="D1005" s="367" t="str">
        <f>'[1]VI. PRESUPUESTO Y RRHH'!JG16</f>
        <v>ASIGNACIÓN</v>
      </c>
      <c r="E1005" s="367" t="str">
        <f>'[1]VI. PRESUPUESTO Y RRHH'!JH16</f>
        <v>GASTO SOCIAL (M$)</v>
      </c>
      <c r="F1005" s="367">
        <f>'[1]VI. PRESUPUESTO Y RRHH'!JI16</f>
        <v>0</v>
      </c>
      <c r="G1005" s="367">
        <f>'[1]VI. PRESUPUESTO Y RRHH'!JJ16</f>
        <v>0</v>
      </c>
      <c r="H1005" s="367">
        <f>'[1]VI. PRESUPUESTO Y RRHH'!JK16</f>
        <v>0</v>
      </c>
      <c r="I1005" s="367" t="str">
        <f>'[1]VI. PRESUPUESTO Y RRHH'!JL16</f>
        <v>GASTOS ADMINISTRATIVOS (M$)</v>
      </c>
      <c r="J1005" s="367">
        <f>'[1]VI. PRESUPUESTO Y RRHH'!JM16</f>
        <v>0</v>
      </c>
      <c r="K1005" s="367">
        <f>'[1]VI. PRESUPUESTO Y RRHH'!JN16</f>
        <v>0</v>
      </c>
      <c r="L1005" s="367">
        <f>'[1]VI. PRESUPUESTO Y RRHH'!JO16</f>
        <v>0</v>
      </c>
      <c r="M1005" s="367" t="str">
        <f>'[1]VI. PRESUPUESTO Y RRHH'!KM16</f>
        <v>TOTAL</v>
      </c>
    </row>
    <row r="1006" spans="1:22" s="381" customFormat="1" ht="15.75" customHeight="1" x14ac:dyDescent="0.25">
      <c r="A1006" s="367">
        <f>'[1]VI. PRESUPUESTO Y RRHH'!IU17</f>
        <v>0</v>
      </c>
      <c r="B1006" s="367">
        <f>'[1]VI. PRESUPUESTO Y RRHH'!IV17</f>
        <v>0</v>
      </c>
      <c r="C1006" s="367">
        <f>'[1]VI. PRESUPUESTO Y RRHH'!IW17</f>
        <v>0</v>
      </c>
      <c r="D1006" s="367">
        <f>'[1]VI. PRESUPUESTO Y RRHH'!JG17</f>
        <v>0</v>
      </c>
      <c r="E1006" s="367" t="str">
        <f>'[1]VI. PRESUPUESTO Y RRHH'!JH17</f>
        <v>MONETARIO</v>
      </c>
      <c r="F1006" s="367" t="str">
        <f>'[1]VI. PRESUPUESTO Y RRHH'!JI17</f>
        <v>BIENES</v>
      </c>
      <c r="G1006" s="367" t="str">
        <f>'[1]VI. PRESUPUESTO Y RRHH'!JJ17</f>
        <v>PERSONAL / RRHH</v>
      </c>
      <c r="H1006" s="367" t="str">
        <f>'[1]VI. PRESUPUESTO Y RRHH'!JK17</f>
        <v>OTROS SERVICIOS</v>
      </c>
      <c r="I1006" s="367" t="str">
        <f>'[1]VI. PRESUPUESTO Y RRHH'!JL17</f>
        <v>PERSONAL / RRHH</v>
      </c>
      <c r="J1006" s="367" t="str">
        <f>'[1]VI. PRESUPUESTO Y RRHH'!JM17</f>
        <v>BIENES/ EQUIPAMIENTO</v>
      </c>
      <c r="K1006" s="367" t="str">
        <f>'[1]VI. PRESUPUESTO Y RRHH'!JN17</f>
        <v>SERVICIOS</v>
      </c>
      <c r="L1006" s="367" t="str">
        <f>'[1]VI. PRESUPUESTO Y RRHH'!JO17</f>
        <v>OTROS</v>
      </c>
      <c r="M1006" s="367">
        <f>'[1]VI. PRESUPUESTO Y RRHH'!JP17</f>
        <v>0</v>
      </c>
    </row>
    <row r="1007" spans="1:22" s="381" customFormat="1" ht="15.75" customHeight="1" x14ac:dyDescent="0.25">
      <c r="A1007" s="367">
        <f>'[1]VI. PRESUPUESTO Y RRHH'!IU18</f>
        <v>21</v>
      </c>
      <c r="B1007" s="367">
        <f>'[1]VI. PRESUPUESTO Y RRHH'!IV18</f>
        <v>0</v>
      </c>
      <c r="C1007" s="367" t="str">
        <f>'[1]VI. PRESUPUESTO Y RRHH'!IW18</f>
        <v>GASTOS EN PERSONAL</v>
      </c>
      <c r="D1007" s="367">
        <f>'[1]VI. PRESUPUESTO Y RRHH'!JG18</f>
        <v>0</v>
      </c>
      <c r="E1007" s="367">
        <f>'[1]VI. PRESUPUESTO Y RRHH'!JH18</f>
        <v>0</v>
      </c>
      <c r="F1007" s="367">
        <f>'[1]VI. PRESUPUESTO Y RRHH'!JI18</f>
        <v>0</v>
      </c>
      <c r="G1007" s="367">
        <f>'[1]VI. PRESUPUESTO Y RRHH'!JJ18</f>
        <v>0</v>
      </c>
      <c r="H1007" s="367">
        <f>'[1]VI. PRESUPUESTO Y RRHH'!JK18</f>
        <v>0</v>
      </c>
      <c r="I1007" s="367">
        <f>'[1]VI. PRESUPUESTO Y RRHH'!JL18</f>
        <v>0</v>
      </c>
      <c r="J1007" s="367">
        <f>'[1]VI. PRESUPUESTO Y RRHH'!JM18</f>
        <v>0</v>
      </c>
      <c r="K1007" s="367">
        <f>'[1]VI. PRESUPUESTO Y RRHH'!JN18</f>
        <v>0</v>
      </c>
      <c r="L1007" s="367">
        <f>'[1]VI. PRESUPUESTO Y RRHH'!JO18</f>
        <v>0</v>
      </c>
      <c r="M1007" s="367">
        <f>'[1]VI. PRESUPUESTO Y RRHH'!JP18</f>
        <v>0</v>
      </c>
    </row>
    <row r="1008" spans="1:22" s="381" customFormat="1" ht="15.75" customHeight="1" x14ac:dyDescent="0.25">
      <c r="A1008" s="367">
        <f>'[1]VI. PRESUPUESTO Y RRHH'!IU19</f>
        <v>22</v>
      </c>
      <c r="B1008" s="367">
        <f>'[1]VI. PRESUPUESTO Y RRHH'!IV19</f>
        <v>0</v>
      </c>
      <c r="C1008" s="367" t="str">
        <f>'[1]VI. PRESUPUESTO Y RRHH'!IW19</f>
        <v>BIENES Y SERVICIOS DE CONSUMO</v>
      </c>
      <c r="D1008" s="367">
        <f>'[1]VI. PRESUPUESTO Y RRHH'!JG19</f>
        <v>0</v>
      </c>
      <c r="E1008" s="367">
        <f>'[1]VI. PRESUPUESTO Y RRHH'!JH19</f>
        <v>0</v>
      </c>
      <c r="F1008" s="367">
        <f>'[1]VI. PRESUPUESTO Y RRHH'!JI19</f>
        <v>0</v>
      </c>
      <c r="G1008" s="367">
        <f>'[1]VI. PRESUPUESTO Y RRHH'!JJ19</f>
        <v>0</v>
      </c>
      <c r="H1008" s="367">
        <f>'[1]VI. PRESUPUESTO Y RRHH'!JK19</f>
        <v>0</v>
      </c>
      <c r="I1008" s="367">
        <f>'[1]VI. PRESUPUESTO Y RRHH'!JL19</f>
        <v>0</v>
      </c>
      <c r="J1008" s="367">
        <f>'[1]VI. PRESUPUESTO Y RRHH'!JM19</f>
        <v>0</v>
      </c>
      <c r="K1008" s="367">
        <f>'[1]VI. PRESUPUESTO Y RRHH'!JN19</f>
        <v>0</v>
      </c>
      <c r="L1008" s="367">
        <f>'[1]VI. PRESUPUESTO Y RRHH'!JO19</f>
        <v>0</v>
      </c>
      <c r="M1008" s="367">
        <f>'[1]VI. PRESUPUESTO Y RRHH'!JP19</f>
        <v>0</v>
      </c>
    </row>
    <row r="1009" spans="1:13" s="381" customFormat="1" ht="15.75" customHeight="1" x14ac:dyDescent="0.25">
      <c r="A1009" s="367">
        <f>'[1]VI. PRESUPUESTO Y RRHH'!IU20</f>
        <v>23</v>
      </c>
      <c r="B1009" s="367">
        <f>'[1]VI. PRESUPUESTO Y RRHH'!IV20</f>
        <v>0</v>
      </c>
      <c r="C1009" s="367" t="str">
        <f>'[1]VI. PRESUPUESTO Y RRHH'!IW20</f>
        <v>PRESTACIONES DE SEGURIDAD SOCIAL</v>
      </c>
      <c r="D1009" s="367">
        <f>'[1]VI. PRESUPUESTO Y RRHH'!JG20</f>
        <v>0</v>
      </c>
      <c r="E1009" s="367">
        <f>'[1]VI. PRESUPUESTO Y RRHH'!JH20</f>
        <v>0</v>
      </c>
      <c r="F1009" s="367">
        <f>'[1]VI. PRESUPUESTO Y RRHH'!JI20</f>
        <v>0</v>
      </c>
      <c r="G1009" s="367">
        <f>'[1]VI. PRESUPUESTO Y RRHH'!JJ20</f>
        <v>0</v>
      </c>
      <c r="H1009" s="367">
        <f>'[1]VI. PRESUPUESTO Y RRHH'!JK20</f>
        <v>0</v>
      </c>
      <c r="I1009" s="367">
        <f>'[1]VI. PRESUPUESTO Y RRHH'!JL20</f>
        <v>0</v>
      </c>
      <c r="J1009" s="367">
        <f>'[1]VI. PRESUPUESTO Y RRHH'!JM20</f>
        <v>0</v>
      </c>
      <c r="K1009" s="367">
        <f>'[1]VI. PRESUPUESTO Y RRHH'!JN20</f>
        <v>0</v>
      </c>
      <c r="L1009" s="367">
        <f>'[1]VI. PRESUPUESTO Y RRHH'!JO20</f>
        <v>0</v>
      </c>
      <c r="M1009" s="367">
        <f>'[1]VI. PRESUPUESTO Y RRHH'!JP20</f>
        <v>0</v>
      </c>
    </row>
    <row r="1010" spans="1:13" s="381" customFormat="1" ht="15.75" customHeight="1" x14ac:dyDescent="0.25">
      <c r="A1010" s="367">
        <f>'[1]VI. PRESUPUESTO Y RRHH'!IU21</f>
        <v>24</v>
      </c>
      <c r="B1010" s="367">
        <f>'[1]VI. PRESUPUESTO Y RRHH'!IV21</f>
        <v>0</v>
      </c>
      <c r="C1010" s="367" t="str">
        <f>'[1]VI. PRESUPUESTO Y RRHH'!IW21</f>
        <v>TRANSFERENCIAS CORRIENTES</v>
      </c>
      <c r="D1010" s="367">
        <f>'[1]VI. PRESUPUESTO Y RRHH'!JG21</f>
        <v>0</v>
      </c>
      <c r="E1010" s="367">
        <f>'[1]VI. PRESUPUESTO Y RRHH'!JH21</f>
        <v>0</v>
      </c>
      <c r="F1010" s="367">
        <f>'[1]VI. PRESUPUESTO Y RRHH'!JI21</f>
        <v>0</v>
      </c>
      <c r="G1010" s="367">
        <f>'[1]VI. PRESUPUESTO Y RRHH'!JJ21</f>
        <v>0</v>
      </c>
      <c r="H1010" s="367">
        <f>'[1]VI. PRESUPUESTO Y RRHH'!JK21</f>
        <v>0</v>
      </c>
      <c r="I1010" s="367">
        <f>'[1]VI. PRESUPUESTO Y RRHH'!JL21</f>
        <v>0</v>
      </c>
      <c r="J1010" s="367">
        <f>'[1]VI. PRESUPUESTO Y RRHH'!JM21</f>
        <v>0</v>
      </c>
      <c r="K1010" s="367">
        <f>'[1]VI. PRESUPUESTO Y RRHH'!JN21</f>
        <v>0</v>
      </c>
      <c r="L1010" s="367">
        <f>'[1]VI. PRESUPUESTO Y RRHH'!JO21</f>
        <v>0</v>
      </c>
      <c r="M1010" s="367">
        <f>'[1]VI. PRESUPUESTO Y RRHH'!JP21</f>
        <v>0</v>
      </c>
    </row>
    <row r="1011" spans="1:13" s="381" customFormat="1" ht="15.75" customHeight="1" x14ac:dyDescent="0.25">
      <c r="A1011" s="367">
        <f>'[1]VI. PRESUPUESTO Y RRHH'!IU22</f>
        <v>0</v>
      </c>
      <c r="B1011" s="367" t="str">
        <f>'[1]VI. PRESUPUESTO Y RRHH'!IV22</f>
        <v>01</v>
      </c>
      <c r="C1011" s="367" t="str">
        <f>'[1]VI. PRESUPUESTO Y RRHH'!IW22</f>
        <v xml:space="preserve"> Al Sector Privado</v>
      </c>
      <c r="D1011" s="367">
        <f>'[1]VI. PRESUPUESTO Y RRHH'!JG22</f>
        <v>0</v>
      </c>
      <c r="E1011" s="367">
        <f>'[1]VI. PRESUPUESTO Y RRHH'!JH22</f>
        <v>0</v>
      </c>
      <c r="F1011" s="367">
        <f>'[1]VI. PRESUPUESTO Y RRHH'!JI22</f>
        <v>0</v>
      </c>
      <c r="G1011" s="367">
        <f>'[1]VI. PRESUPUESTO Y RRHH'!JJ22</f>
        <v>0</v>
      </c>
      <c r="H1011" s="367">
        <f>'[1]VI. PRESUPUESTO Y RRHH'!JK22</f>
        <v>0</v>
      </c>
      <c r="I1011" s="367">
        <f>'[1]VI. PRESUPUESTO Y RRHH'!JL22</f>
        <v>0</v>
      </c>
      <c r="J1011" s="367">
        <f>'[1]VI. PRESUPUESTO Y RRHH'!JM22</f>
        <v>0</v>
      </c>
      <c r="K1011" s="367">
        <f>'[1]VI. PRESUPUESTO Y RRHH'!JN22</f>
        <v>0</v>
      </c>
      <c r="L1011" s="367">
        <f>'[1]VI. PRESUPUESTO Y RRHH'!JO22</f>
        <v>0</v>
      </c>
      <c r="M1011" s="367">
        <f>'[1]VI. PRESUPUESTO Y RRHH'!JP22</f>
        <v>0</v>
      </c>
    </row>
    <row r="1012" spans="1:13" s="381" customFormat="1" ht="15.75" customHeight="1" x14ac:dyDescent="0.25">
      <c r="A1012" s="367">
        <f>'[1]VI. PRESUPUESTO Y RRHH'!IU23</f>
        <v>0</v>
      </c>
      <c r="B1012" s="367" t="str">
        <f>'[1]VI. PRESUPUESTO Y RRHH'!IV23</f>
        <v>01</v>
      </c>
      <c r="C1012" s="367">
        <f>'[1]VI. PRESUPUESTO Y RRHH'!IW23</f>
        <v>0</v>
      </c>
      <c r="D1012" s="367">
        <f>'[1]VI. PRESUPUESTO Y RRHH'!JG23</f>
        <v>0</v>
      </c>
      <c r="E1012" s="367">
        <f>'[1]VI. PRESUPUESTO Y RRHH'!JH23</f>
        <v>0</v>
      </c>
      <c r="F1012" s="367">
        <f>'[1]VI. PRESUPUESTO Y RRHH'!JI23</f>
        <v>0</v>
      </c>
      <c r="G1012" s="367">
        <f>'[1]VI. PRESUPUESTO Y RRHH'!JJ23</f>
        <v>0</v>
      </c>
      <c r="H1012" s="367">
        <f>'[1]VI. PRESUPUESTO Y RRHH'!JK23</f>
        <v>0</v>
      </c>
      <c r="I1012" s="367">
        <f>'[1]VI. PRESUPUESTO Y RRHH'!JL23</f>
        <v>0</v>
      </c>
      <c r="J1012" s="367">
        <f>'[1]VI. PRESUPUESTO Y RRHH'!JM23</f>
        <v>0</v>
      </c>
      <c r="K1012" s="367">
        <f>'[1]VI. PRESUPUESTO Y RRHH'!JN23</f>
        <v>0</v>
      </c>
      <c r="L1012" s="367">
        <f>'[1]VI. PRESUPUESTO Y RRHH'!JO23</f>
        <v>0</v>
      </c>
      <c r="M1012" s="367">
        <f>'[1]VI. PRESUPUESTO Y RRHH'!JP23</f>
        <v>0</v>
      </c>
    </row>
    <row r="1013" spans="1:13" s="381" customFormat="1" ht="15.75" customHeight="1" x14ac:dyDescent="0.25">
      <c r="A1013" s="367">
        <f>'[1]VI. PRESUPUESTO Y RRHH'!IU24</f>
        <v>0</v>
      </c>
      <c r="B1013" s="367" t="str">
        <f>'[1]VI. PRESUPUESTO Y RRHH'!IV24</f>
        <v>01</v>
      </c>
      <c r="C1013" s="367">
        <f>'[1]VI. PRESUPUESTO Y RRHH'!IW24</f>
        <v>0</v>
      </c>
      <c r="D1013" s="367">
        <f>'[1]VI. PRESUPUESTO Y RRHH'!JG24</f>
        <v>0</v>
      </c>
      <c r="E1013" s="367">
        <f>'[1]VI. PRESUPUESTO Y RRHH'!JH24</f>
        <v>0</v>
      </c>
      <c r="F1013" s="367">
        <f>'[1]VI. PRESUPUESTO Y RRHH'!JI24</f>
        <v>0</v>
      </c>
      <c r="G1013" s="367">
        <f>'[1]VI. PRESUPUESTO Y RRHH'!JJ24</f>
        <v>0</v>
      </c>
      <c r="H1013" s="367">
        <f>'[1]VI. PRESUPUESTO Y RRHH'!JK24</f>
        <v>0</v>
      </c>
      <c r="I1013" s="367">
        <f>'[1]VI. PRESUPUESTO Y RRHH'!JL24</f>
        <v>0</v>
      </c>
      <c r="J1013" s="367">
        <f>'[1]VI. PRESUPUESTO Y RRHH'!JM24</f>
        <v>0</v>
      </c>
      <c r="K1013" s="367">
        <f>'[1]VI. PRESUPUESTO Y RRHH'!JN24</f>
        <v>0</v>
      </c>
      <c r="L1013" s="367">
        <f>'[1]VI. PRESUPUESTO Y RRHH'!JO24</f>
        <v>0</v>
      </c>
      <c r="M1013" s="367">
        <f>'[1]VI. PRESUPUESTO Y RRHH'!JP24</f>
        <v>0</v>
      </c>
    </row>
    <row r="1014" spans="1:13" s="381" customFormat="1" ht="15.75" customHeight="1" x14ac:dyDescent="0.25">
      <c r="A1014" s="367">
        <f>'[1]VI. PRESUPUESTO Y RRHH'!IU25</f>
        <v>0</v>
      </c>
      <c r="B1014" s="367" t="str">
        <f>'[1]VI. PRESUPUESTO Y RRHH'!IV25</f>
        <v>01</v>
      </c>
      <c r="C1014" s="367">
        <f>'[1]VI. PRESUPUESTO Y RRHH'!IW25</f>
        <v>0</v>
      </c>
      <c r="D1014" s="367">
        <f>'[1]VI. PRESUPUESTO Y RRHH'!JG25</f>
        <v>0</v>
      </c>
      <c r="E1014" s="367">
        <f>'[1]VI. PRESUPUESTO Y RRHH'!JH25</f>
        <v>0</v>
      </c>
      <c r="F1014" s="367">
        <f>'[1]VI. PRESUPUESTO Y RRHH'!JI25</f>
        <v>0</v>
      </c>
      <c r="G1014" s="367">
        <f>'[1]VI. PRESUPUESTO Y RRHH'!JJ25</f>
        <v>0</v>
      </c>
      <c r="H1014" s="367">
        <f>'[1]VI. PRESUPUESTO Y RRHH'!JK25</f>
        <v>0</v>
      </c>
      <c r="I1014" s="367">
        <f>'[1]VI. PRESUPUESTO Y RRHH'!JL25</f>
        <v>0</v>
      </c>
      <c r="J1014" s="367">
        <f>'[1]VI. PRESUPUESTO Y RRHH'!JM25</f>
        <v>0</v>
      </c>
      <c r="K1014" s="367">
        <f>'[1]VI. PRESUPUESTO Y RRHH'!JN25</f>
        <v>0</v>
      </c>
      <c r="L1014" s="367">
        <f>'[1]VI. PRESUPUESTO Y RRHH'!JO25</f>
        <v>0</v>
      </c>
      <c r="M1014" s="367">
        <f>'[1]VI. PRESUPUESTO Y RRHH'!JP25</f>
        <v>0</v>
      </c>
    </row>
    <row r="1015" spans="1:13" s="381" customFormat="1" ht="15.75" customHeight="1" x14ac:dyDescent="0.25">
      <c r="A1015" s="367">
        <f>'[1]VI. PRESUPUESTO Y RRHH'!IU26</f>
        <v>0</v>
      </c>
      <c r="B1015" s="367" t="str">
        <f>'[1]VI. PRESUPUESTO Y RRHH'!IV26</f>
        <v>01</v>
      </c>
      <c r="C1015" s="367">
        <f>'[1]VI. PRESUPUESTO Y RRHH'!IW26</f>
        <v>0</v>
      </c>
      <c r="D1015" s="367">
        <f>'[1]VI. PRESUPUESTO Y RRHH'!JG26</f>
        <v>0</v>
      </c>
      <c r="E1015" s="367">
        <f>'[1]VI. PRESUPUESTO Y RRHH'!JH26</f>
        <v>0</v>
      </c>
      <c r="F1015" s="367">
        <f>'[1]VI. PRESUPUESTO Y RRHH'!JI26</f>
        <v>0</v>
      </c>
      <c r="G1015" s="367">
        <f>'[1]VI. PRESUPUESTO Y RRHH'!JJ26</f>
        <v>0</v>
      </c>
      <c r="H1015" s="367">
        <f>'[1]VI. PRESUPUESTO Y RRHH'!JK26</f>
        <v>0</v>
      </c>
      <c r="I1015" s="367">
        <f>'[1]VI. PRESUPUESTO Y RRHH'!JL26</f>
        <v>0</v>
      </c>
      <c r="J1015" s="367">
        <f>'[1]VI. PRESUPUESTO Y RRHH'!JM26</f>
        <v>0</v>
      </c>
      <c r="K1015" s="367">
        <f>'[1]VI. PRESUPUESTO Y RRHH'!JN26</f>
        <v>0</v>
      </c>
      <c r="L1015" s="367">
        <f>'[1]VI. PRESUPUESTO Y RRHH'!JO26</f>
        <v>0</v>
      </c>
      <c r="M1015" s="367">
        <f>'[1]VI. PRESUPUESTO Y RRHH'!JP26</f>
        <v>0</v>
      </c>
    </row>
    <row r="1016" spans="1:13" s="381" customFormat="1" ht="15.75" customHeight="1" x14ac:dyDescent="0.25">
      <c r="A1016" s="367">
        <f>'[1]VI. PRESUPUESTO Y RRHH'!IU27</f>
        <v>0</v>
      </c>
      <c r="B1016" s="367" t="str">
        <f>'[1]VI. PRESUPUESTO Y RRHH'!IV27</f>
        <v>02</v>
      </c>
      <c r="C1016" s="367" t="str">
        <f>'[1]VI. PRESUPUESTO Y RRHH'!IW27</f>
        <v>Al Gobierno Central</v>
      </c>
      <c r="D1016" s="367">
        <f>'[1]VI. PRESUPUESTO Y RRHH'!JG27</f>
        <v>0</v>
      </c>
      <c r="E1016" s="367">
        <f>'[1]VI. PRESUPUESTO Y RRHH'!JH27</f>
        <v>0</v>
      </c>
      <c r="F1016" s="367">
        <f>'[1]VI. PRESUPUESTO Y RRHH'!JI27</f>
        <v>0</v>
      </c>
      <c r="G1016" s="367">
        <f>'[1]VI. PRESUPUESTO Y RRHH'!JJ27</f>
        <v>0</v>
      </c>
      <c r="H1016" s="367">
        <f>'[1]VI. PRESUPUESTO Y RRHH'!JK27</f>
        <v>0</v>
      </c>
      <c r="I1016" s="367">
        <f>'[1]VI. PRESUPUESTO Y RRHH'!JL27</f>
        <v>0</v>
      </c>
      <c r="J1016" s="367">
        <f>'[1]VI. PRESUPUESTO Y RRHH'!JM27</f>
        <v>0</v>
      </c>
      <c r="K1016" s="367">
        <f>'[1]VI. PRESUPUESTO Y RRHH'!JN27</f>
        <v>0</v>
      </c>
      <c r="L1016" s="367">
        <f>'[1]VI. PRESUPUESTO Y RRHH'!JO27</f>
        <v>0</v>
      </c>
      <c r="M1016" s="367">
        <f>'[1]VI. PRESUPUESTO Y RRHH'!JP27</f>
        <v>0</v>
      </c>
    </row>
    <row r="1017" spans="1:13" s="381" customFormat="1" ht="15.75" customHeight="1" x14ac:dyDescent="0.25">
      <c r="A1017" s="367">
        <f>'[1]VI. PRESUPUESTO Y RRHH'!IU28</f>
        <v>0</v>
      </c>
      <c r="B1017" s="367" t="str">
        <f>'[1]VI. PRESUPUESTO Y RRHH'!IV28</f>
        <v>03</v>
      </c>
      <c r="C1017" s="367" t="str">
        <f>'[1]VI. PRESUPUESTO Y RRHH'!IW28</f>
        <v>A Otras Entidades Públicas</v>
      </c>
      <c r="D1017" s="367">
        <f>'[1]VI. PRESUPUESTO Y RRHH'!JG28</f>
        <v>0</v>
      </c>
      <c r="E1017" s="367">
        <f>'[1]VI. PRESUPUESTO Y RRHH'!JH28</f>
        <v>0</v>
      </c>
      <c r="F1017" s="367">
        <f>'[1]VI. PRESUPUESTO Y RRHH'!JI28</f>
        <v>0</v>
      </c>
      <c r="G1017" s="367">
        <f>'[1]VI. PRESUPUESTO Y RRHH'!JJ28</f>
        <v>0</v>
      </c>
      <c r="H1017" s="367">
        <f>'[1]VI. PRESUPUESTO Y RRHH'!JK28</f>
        <v>0</v>
      </c>
      <c r="I1017" s="367">
        <f>'[1]VI. PRESUPUESTO Y RRHH'!JL28</f>
        <v>0</v>
      </c>
      <c r="J1017" s="367">
        <f>'[1]VI. PRESUPUESTO Y RRHH'!JM28</f>
        <v>0</v>
      </c>
      <c r="K1017" s="367">
        <f>'[1]VI. PRESUPUESTO Y RRHH'!JN28</f>
        <v>0</v>
      </c>
      <c r="L1017" s="367">
        <f>'[1]VI. PRESUPUESTO Y RRHH'!JO28</f>
        <v>0</v>
      </c>
      <c r="M1017" s="367">
        <f>'[1]VI. PRESUPUESTO Y RRHH'!JP28</f>
        <v>0</v>
      </c>
    </row>
    <row r="1018" spans="1:13" s="381" customFormat="1" ht="15.75" customHeight="1" x14ac:dyDescent="0.25">
      <c r="A1018" s="367">
        <f>'[1]VI. PRESUPUESTO Y RRHH'!IU29</f>
        <v>0</v>
      </c>
      <c r="B1018" s="367" t="str">
        <f>'[1]VI. PRESUPUESTO Y RRHH'!IV29</f>
        <v xml:space="preserve">04 </v>
      </c>
      <c r="C1018" s="367" t="str">
        <f>'[1]VI. PRESUPUESTO Y RRHH'!IW29</f>
        <v>A Empresas Públicas no financieras</v>
      </c>
      <c r="D1018" s="367">
        <f>'[1]VI. PRESUPUESTO Y RRHH'!JG29</f>
        <v>0</v>
      </c>
      <c r="E1018" s="367">
        <f>'[1]VI. PRESUPUESTO Y RRHH'!JH29</f>
        <v>0</v>
      </c>
      <c r="F1018" s="367">
        <f>'[1]VI. PRESUPUESTO Y RRHH'!JI29</f>
        <v>0</v>
      </c>
      <c r="G1018" s="367">
        <f>'[1]VI. PRESUPUESTO Y RRHH'!JJ29</f>
        <v>0</v>
      </c>
      <c r="H1018" s="367">
        <f>'[1]VI. PRESUPUESTO Y RRHH'!JK29</f>
        <v>0</v>
      </c>
      <c r="I1018" s="367">
        <f>'[1]VI. PRESUPUESTO Y RRHH'!JL29</f>
        <v>0</v>
      </c>
      <c r="J1018" s="367">
        <f>'[1]VI. PRESUPUESTO Y RRHH'!JM29</f>
        <v>0</v>
      </c>
      <c r="K1018" s="367">
        <f>'[1]VI. PRESUPUESTO Y RRHH'!JN29</f>
        <v>0</v>
      </c>
      <c r="L1018" s="367">
        <f>'[1]VI. PRESUPUESTO Y RRHH'!JO29</f>
        <v>0</v>
      </c>
      <c r="M1018" s="367">
        <f>'[1]VI. PRESUPUESTO Y RRHH'!JP29</f>
        <v>0</v>
      </c>
    </row>
    <row r="1019" spans="1:13" s="381" customFormat="1" ht="15.75" customHeight="1" x14ac:dyDescent="0.25">
      <c r="A1019" s="367" t="str">
        <f>'[1]VI. PRESUPUESTO Y RRHH'!IU30</f>
        <v/>
      </c>
      <c r="B1019" s="367" t="str">
        <f>'[1]VI. PRESUPUESTO Y RRHH'!IV30</f>
        <v>05</v>
      </c>
      <c r="C1019" s="367" t="str">
        <f>'[1]VI. PRESUPUESTO Y RRHH'!IW30</f>
        <v>A Empresas Públicas  financieras</v>
      </c>
      <c r="D1019" s="367">
        <f>'[1]VI. PRESUPUESTO Y RRHH'!JG30</f>
        <v>0</v>
      </c>
      <c r="E1019" s="367">
        <f>'[1]VI. PRESUPUESTO Y RRHH'!JH30</f>
        <v>0</v>
      </c>
      <c r="F1019" s="367">
        <f>'[1]VI. PRESUPUESTO Y RRHH'!JI30</f>
        <v>0</v>
      </c>
      <c r="G1019" s="367">
        <f>'[1]VI. PRESUPUESTO Y RRHH'!JJ30</f>
        <v>0</v>
      </c>
      <c r="H1019" s="367">
        <f>'[1]VI. PRESUPUESTO Y RRHH'!JK30</f>
        <v>0</v>
      </c>
      <c r="I1019" s="367">
        <f>'[1]VI. PRESUPUESTO Y RRHH'!JL30</f>
        <v>0</v>
      </c>
      <c r="J1019" s="367">
        <f>'[1]VI. PRESUPUESTO Y RRHH'!JM30</f>
        <v>0</v>
      </c>
      <c r="K1019" s="367">
        <f>'[1]VI. PRESUPUESTO Y RRHH'!JN30</f>
        <v>0</v>
      </c>
      <c r="L1019" s="367">
        <f>'[1]VI. PRESUPUESTO Y RRHH'!JO30</f>
        <v>0</v>
      </c>
      <c r="M1019" s="367">
        <f>'[1]VI. PRESUPUESTO Y RRHH'!JP30</f>
        <v>0</v>
      </c>
    </row>
    <row r="1020" spans="1:13" s="381" customFormat="1" ht="15.75" customHeight="1" x14ac:dyDescent="0.25">
      <c r="A1020" s="367">
        <f>'[1]VI. PRESUPUESTO Y RRHH'!IU31</f>
        <v>0</v>
      </c>
      <c r="B1020" s="367" t="str">
        <f>'[1]VI. PRESUPUESTO Y RRHH'!IV31</f>
        <v>06</v>
      </c>
      <c r="C1020" s="367" t="str">
        <f>'[1]VI. PRESUPUESTO Y RRHH'!IW31</f>
        <v>A gobiernos extranjeros</v>
      </c>
      <c r="D1020" s="367">
        <f>'[1]VI. PRESUPUESTO Y RRHH'!JG31</f>
        <v>0</v>
      </c>
      <c r="E1020" s="367">
        <f>'[1]VI. PRESUPUESTO Y RRHH'!JH31</f>
        <v>0</v>
      </c>
      <c r="F1020" s="367">
        <f>'[1]VI. PRESUPUESTO Y RRHH'!JI31</f>
        <v>0</v>
      </c>
      <c r="G1020" s="367">
        <f>'[1]VI. PRESUPUESTO Y RRHH'!JJ31</f>
        <v>0</v>
      </c>
      <c r="H1020" s="367">
        <f>'[1]VI. PRESUPUESTO Y RRHH'!JK31</f>
        <v>0</v>
      </c>
      <c r="I1020" s="367">
        <f>'[1]VI. PRESUPUESTO Y RRHH'!JL31</f>
        <v>0</v>
      </c>
      <c r="J1020" s="367">
        <f>'[1]VI. PRESUPUESTO Y RRHH'!JM31</f>
        <v>0</v>
      </c>
      <c r="K1020" s="367">
        <f>'[1]VI. PRESUPUESTO Y RRHH'!JN31</f>
        <v>0</v>
      </c>
      <c r="L1020" s="367">
        <f>'[1]VI. PRESUPUESTO Y RRHH'!JO31</f>
        <v>0</v>
      </c>
      <c r="M1020" s="367">
        <f>'[1]VI. PRESUPUESTO Y RRHH'!JP31</f>
        <v>0</v>
      </c>
    </row>
    <row r="1021" spans="1:13" s="381" customFormat="1" ht="15.75" customHeight="1" x14ac:dyDescent="0.25">
      <c r="A1021" s="367">
        <f>'[1]VI. PRESUPUESTO Y RRHH'!IU32</f>
        <v>0</v>
      </c>
      <c r="B1021" s="367" t="str">
        <f>'[1]VI. PRESUPUESTO Y RRHH'!IV32</f>
        <v>07</v>
      </c>
      <c r="C1021" s="367" t="str">
        <f>'[1]VI. PRESUPUESTO Y RRHH'!IW32</f>
        <v>A Org. Internacionales</v>
      </c>
      <c r="D1021" s="367">
        <f>'[1]VI. PRESUPUESTO Y RRHH'!JG32</f>
        <v>0</v>
      </c>
      <c r="E1021" s="367">
        <f>'[1]VI. PRESUPUESTO Y RRHH'!JH32</f>
        <v>0</v>
      </c>
      <c r="F1021" s="367">
        <f>'[1]VI. PRESUPUESTO Y RRHH'!JI32</f>
        <v>0</v>
      </c>
      <c r="G1021" s="367">
        <f>'[1]VI. PRESUPUESTO Y RRHH'!JJ32</f>
        <v>0</v>
      </c>
      <c r="H1021" s="367">
        <f>'[1]VI. PRESUPUESTO Y RRHH'!JK32</f>
        <v>0</v>
      </c>
      <c r="I1021" s="367">
        <f>'[1]VI. PRESUPUESTO Y RRHH'!JL32</f>
        <v>0</v>
      </c>
      <c r="J1021" s="367">
        <f>'[1]VI. PRESUPUESTO Y RRHH'!JM32</f>
        <v>0</v>
      </c>
      <c r="K1021" s="367">
        <f>'[1]VI. PRESUPUESTO Y RRHH'!JN32</f>
        <v>0</v>
      </c>
      <c r="L1021" s="367">
        <f>'[1]VI. PRESUPUESTO Y RRHH'!JO32</f>
        <v>0</v>
      </c>
      <c r="M1021" s="367">
        <f>'[1]VI. PRESUPUESTO Y RRHH'!JP32</f>
        <v>0</v>
      </c>
    </row>
    <row r="1022" spans="1:13" s="381" customFormat="1" ht="15.75" customHeight="1" x14ac:dyDescent="0.25">
      <c r="A1022" s="367">
        <f>'[1]VI. PRESUPUESTO Y RRHH'!IU33</f>
        <v>25</v>
      </c>
      <c r="B1022" s="367">
        <f>'[1]VI. PRESUPUESTO Y RRHH'!IV33</f>
        <v>0</v>
      </c>
      <c r="C1022" s="367" t="str">
        <f>'[1]VI. PRESUPUESTO Y RRHH'!IW33</f>
        <v>INTEGROS AL FISCO</v>
      </c>
      <c r="D1022" s="367">
        <f>'[1]VI. PRESUPUESTO Y RRHH'!JG33</f>
        <v>0</v>
      </c>
      <c r="E1022" s="367">
        <f>'[1]VI. PRESUPUESTO Y RRHH'!JH33</f>
        <v>0</v>
      </c>
      <c r="F1022" s="367">
        <f>'[1]VI. PRESUPUESTO Y RRHH'!JI33</f>
        <v>0</v>
      </c>
      <c r="G1022" s="367">
        <f>'[1]VI. PRESUPUESTO Y RRHH'!JJ33</f>
        <v>0</v>
      </c>
      <c r="H1022" s="367">
        <f>'[1]VI. PRESUPUESTO Y RRHH'!JK33</f>
        <v>0</v>
      </c>
      <c r="I1022" s="367">
        <f>'[1]VI. PRESUPUESTO Y RRHH'!JL33</f>
        <v>0</v>
      </c>
      <c r="J1022" s="367">
        <f>'[1]VI. PRESUPUESTO Y RRHH'!JM33</f>
        <v>0</v>
      </c>
      <c r="K1022" s="367">
        <f>'[1]VI. PRESUPUESTO Y RRHH'!JN33</f>
        <v>0</v>
      </c>
      <c r="L1022" s="367">
        <f>'[1]VI. PRESUPUESTO Y RRHH'!JO33</f>
        <v>0</v>
      </c>
      <c r="M1022" s="367">
        <f>'[1]VI. PRESUPUESTO Y RRHH'!JP33</f>
        <v>0</v>
      </c>
    </row>
    <row r="1023" spans="1:13" s="381" customFormat="1" ht="15.75" customHeight="1" x14ac:dyDescent="0.25">
      <c r="A1023" s="367">
        <f>'[1]VI. PRESUPUESTO Y RRHH'!IU34</f>
        <v>26</v>
      </c>
      <c r="B1023" s="367">
        <f>'[1]VI. PRESUPUESTO Y RRHH'!IV34</f>
        <v>0</v>
      </c>
      <c r="C1023" s="367" t="str">
        <f>'[1]VI. PRESUPUESTO Y RRHH'!IW34</f>
        <v>OTROS GASTOS CORRIENTES</v>
      </c>
      <c r="D1023" s="367">
        <f>'[1]VI. PRESUPUESTO Y RRHH'!JG34</f>
        <v>0</v>
      </c>
      <c r="E1023" s="367">
        <f>'[1]VI. PRESUPUESTO Y RRHH'!JH34</f>
        <v>0</v>
      </c>
      <c r="F1023" s="367">
        <f>'[1]VI. PRESUPUESTO Y RRHH'!JI34</f>
        <v>0</v>
      </c>
      <c r="G1023" s="367">
        <f>'[1]VI. PRESUPUESTO Y RRHH'!JJ34</f>
        <v>0</v>
      </c>
      <c r="H1023" s="367">
        <f>'[1]VI. PRESUPUESTO Y RRHH'!JK34</f>
        <v>0</v>
      </c>
      <c r="I1023" s="367">
        <f>'[1]VI. PRESUPUESTO Y RRHH'!JL34</f>
        <v>0</v>
      </c>
      <c r="J1023" s="367">
        <f>'[1]VI. PRESUPUESTO Y RRHH'!JM34</f>
        <v>0</v>
      </c>
      <c r="K1023" s="367">
        <f>'[1]VI. PRESUPUESTO Y RRHH'!JN34</f>
        <v>0</v>
      </c>
      <c r="L1023" s="367">
        <f>'[1]VI. PRESUPUESTO Y RRHH'!JO34</f>
        <v>0</v>
      </c>
      <c r="M1023" s="367">
        <f>'[1]VI. PRESUPUESTO Y RRHH'!JP34</f>
        <v>0</v>
      </c>
    </row>
    <row r="1024" spans="1:13" s="381" customFormat="1" ht="15.75" customHeight="1" x14ac:dyDescent="0.25">
      <c r="A1024" s="367">
        <f>'[1]VI. PRESUPUESTO Y RRHH'!IU35</f>
        <v>27</v>
      </c>
      <c r="B1024" s="367">
        <f>'[1]VI. PRESUPUESTO Y RRHH'!IV35</f>
        <v>0</v>
      </c>
      <c r="C1024" s="367" t="str">
        <f>'[1]VI. PRESUPUESTO Y RRHH'!IW35</f>
        <v>APORTE FISCAL LIBRE</v>
      </c>
      <c r="D1024" s="367">
        <f>'[1]VI. PRESUPUESTO Y RRHH'!JG35</f>
        <v>0</v>
      </c>
      <c r="E1024" s="367">
        <f>'[1]VI. PRESUPUESTO Y RRHH'!JH35</f>
        <v>0</v>
      </c>
      <c r="F1024" s="367">
        <f>'[1]VI. PRESUPUESTO Y RRHH'!JI35</f>
        <v>0</v>
      </c>
      <c r="G1024" s="367">
        <f>'[1]VI. PRESUPUESTO Y RRHH'!JJ35</f>
        <v>0</v>
      </c>
      <c r="H1024" s="367">
        <f>'[1]VI. PRESUPUESTO Y RRHH'!JK35</f>
        <v>0</v>
      </c>
      <c r="I1024" s="367">
        <f>'[1]VI. PRESUPUESTO Y RRHH'!JL35</f>
        <v>0</v>
      </c>
      <c r="J1024" s="367">
        <f>'[1]VI. PRESUPUESTO Y RRHH'!JM35</f>
        <v>0</v>
      </c>
      <c r="K1024" s="367">
        <f>'[1]VI. PRESUPUESTO Y RRHH'!JN35</f>
        <v>0</v>
      </c>
      <c r="L1024" s="367">
        <f>'[1]VI. PRESUPUESTO Y RRHH'!JO35</f>
        <v>0</v>
      </c>
      <c r="M1024" s="367">
        <f>'[1]VI. PRESUPUESTO Y RRHH'!JP35</f>
        <v>0</v>
      </c>
    </row>
    <row r="1025" spans="1:13" s="381" customFormat="1" ht="15.75" customHeight="1" x14ac:dyDescent="0.25">
      <c r="A1025" s="367">
        <f>'[1]VI. PRESUPUESTO Y RRHH'!IU36</f>
        <v>28</v>
      </c>
      <c r="B1025" s="367">
        <f>'[1]VI. PRESUPUESTO Y RRHH'!IV36</f>
        <v>0</v>
      </c>
      <c r="C1025" s="367" t="str">
        <f>'[1]VI. PRESUPUESTO Y RRHH'!IW36</f>
        <v>APORTE FISCAL PARA SERVICIO DE LA DEUDA</v>
      </c>
      <c r="D1025" s="367">
        <f>'[1]VI. PRESUPUESTO Y RRHH'!JG36</f>
        <v>0</v>
      </c>
      <c r="E1025" s="367">
        <f>'[1]VI. PRESUPUESTO Y RRHH'!JH36</f>
        <v>0</v>
      </c>
      <c r="F1025" s="367">
        <f>'[1]VI. PRESUPUESTO Y RRHH'!JI36</f>
        <v>0</v>
      </c>
      <c r="G1025" s="367">
        <f>'[1]VI. PRESUPUESTO Y RRHH'!JJ36</f>
        <v>0</v>
      </c>
      <c r="H1025" s="367">
        <f>'[1]VI. PRESUPUESTO Y RRHH'!JK36</f>
        <v>0</v>
      </c>
      <c r="I1025" s="367">
        <f>'[1]VI. PRESUPUESTO Y RRHH'!JL36</f>
        <v>0</v>
      </c>
      <c r="J1025" s="367">
        <f>'[1]VI. PRESUPUESTO Y RRHH'!JM36</f>
        <v>0</v>
      </c>
      <c r="K1025" s="367">
        <f>'[1]VI. PRESUPUESTO Y RRHH'!JN36</f>
        <v>0</v>
      </c>
      <c r="L1025" s="367">
        <f>'[1]VI. PRESUPUESTO Y RRHH'!JO36</f>
        <v>0</v>
      </c>
      <c r="M1025" s="367">
        <f>'[1]VI. PRESUPUESTO Y RRHH'!JP36</f>
        <v>0</v>
      </c>
    </row>
    <row r="1026" spans="1:13" s="381" customFormat="1" ht="15.75" customHeight="1" x14ac:dyDescent="0.25">
      <c r="A1026" s="367">
        <f>'[1]VI. PRESUPUESTO Y RRHH'!IU37</f>
        <v>29</v>
      </c>
      <c r="B1026" s="367">
        <f>'[1]VI. PRESUPUESTO Y RRHH'!IV37</f>
        <v>0</v>
      </c>
      <c r="C1026" s="367" t="str">
        <f>'[1]VI. PRESUPUESTO Y RRHH'!IW37</f>
        <v>ADQUISICION DE ACTIVOS NO FINANCIEROS</v>
      </c>
      <c r="D1026" s="367">
        <f>'[1]VI. PRESUPUESTO Y RRHH'!JG37</f>
        <v>0</v>
      </c>
      <c r="E1026" s="367">
        <f>'[1]VI. PRESUPUESTO Y RRHH'!JH37</f>
        <v>0</v>
      </c>
      <c r="F1026" s="367">
        <f>'[1]VI. PRESUPUESTO Y RRHH'!JI37</f>
        <v>0</v>
      </c>
      <c r="G1026" s="367">
        <f>'[1]VI. PRESUPUESTO Y RRHH'!JJ37</f>
        <v>0</v>
      </c>
      <c r="H1026" s="367">
        <f>'[1]VI. PRESUPUESTO Y RRHH'!JK37</f>
        <v>0</v>
      </c>
      <c r="I1026" s="367">
        <f>'[1]VI. PRESUPUESTO Y RRHH'!JL37</f>
        <v>0</v>
      </c>
      <c r="J1026" s="367">
        <f>'[1]VI. PRESUPUESTO Y RRHH'!JM37</f>
        <v>0</v>
      </c>
      <c r="K1026" s="367">
        <f>'[1]VI. PRESUPUESTO Y RRHH'!JN37</f>
        <v>0</v>
      </c>
      <c r="L1026" s="367">
        <f>'[1]VI. PRESUPUESTO Y RRHH'!JO37</f>
        <v>0</v>
      </c>
      <c r="M1026" s="367">
        <f>'[1]VI. PRESUPUESTO Y RRHH'!JP37</f>
        <v>0</v>
      </c>
    </row>
    <row r="1027" spans="1:13" s="381" customFormat="1" ht="15.75" customHeight="1" x14ac:dyDescent="0.25">
      <c r="A1027" s="367">
        <f>'[1]VI. PRESUPUESTO Y RRHH'!IU38</f>
        <v>30</v>
      </c>
      <c r="B1027" s="367">
        <f>'[1]VI. PRESUPUESTO Y RRHH'!IV38</f>
        <v>0</v>
      </c>
      <c r="C1027" s="367" t="str">
        <f>'[1]VI. PRESUPUESTO Y RRHH'!IW38</f>
        <v xml:space="preserve">ADQUISICIÓN DE ACTIVO FINANCIERO </v>
      </c>
      <c r="D1027" s="367">
        <f>'[1]VI. PRESUPUESTO Y RRHH'!JG38</f>
        <v>0</v>
      </c>
      <c r="E1027" s="367">
        <f>'[1]VI. PRESUPUESTO Y RRHH'!JH38</f>
        <v>0</v>
      </c>
      <c r="F1027" s="367">
        <f>'[1]VI. PRESUPUESTO Y RRHH'!JI38</f>
        <v>0</v>
      </c>
      <c r="G1027" s="367">
        <f>'[1]VI. PRESUPUESTO Y RRHH'!JJ38</f>
        <v>0</v>
      </c>
      <c r="H1027" s="367">
        <f>'[1]VI. PRESUPUESTO Y RRHH'!JK38</f>
        <v>0</v>
      </c>
      <c r="I1027" s="367">
        <f>'[1]VI. PRESUPUESTO Y RRHH'!JL38</f>
        <v>0</v>
      </c>
      <c r="J1027" s="367">
        <f>'[1]VI. PRESUPUESTO Y RRHH'!JM38</f>
        <v>0</v>
      </c>
      <c r="K1027" s="367">
        <f>'[1]VI. PRESUPUESTO Y RRHH'!JN38</f>
        <v>0</v>
      </c>
      <c r="L1027" s="367">
        <f>'[1]VI. PRESUPUESTO Y RRHH'!JO38</f>
        <v>0</v>
      </c>
      <c r="M1027" s="367">
        <f>'[1]VI. PRESUPUESTO Y RRHH'!JP38</f>
        <v>0</v>
      </c>
    </row>
    <row r="1028" spans="1:13" s="381" customFormat="1" ht="15.75" customHeight="1" x14ac:dyDescent="0.25">
      <c r="A1028" s="367">
        <f>'[1]VI. PRESUPUESTO Y RRHH'!IU39</f>
        <v>31</v>
      </c>
      <c r="B1028" s="367">
        <f>'[1]VI. PRESUPUESTO Y RRHH'!IV39</f>
        <v>0</v>
      </c>
      <c r="C1028" s="367" t="str">
        <f>'[1]VI. PRESUPUESTO Y RRHH'!IW39</f>
        <v>INICIATIVAS DE INVERSION</v>
      </c>
      <c r="D1028" s="367">
        <f>'[1]VI. PRESUPUESTO Y RRHH'!JG39</f>
        <v>0</v>
      </c>
      <c r="E1028" s="367">
        <f>'[1]VI. PRESUPUESTO Y RRHH'!JH39</f>
        <v>0</v>
      </c>
      <c r="F1028" s="367">
        <f>'[1]VI. PRESUPUESTO Y RRHH'!JI39</f>
        <v>0</v>
      </c>
      <c r="G1028" s="367">
        <f>'[1]VI. PRESUPUESTO Y RRHH'!JJ39</f>
        <v>0</v>
      </c>
      <c r="H1028" s="367">
        <f>'[1]VI. PRESUPUESTO Y RRHH'!JK39</f>
        <v>0</v>
      </c>
      <c r="I1028" s="367">
        <f>'[1]VI. PRESUPUESTO Y RRHH'!JL39</f>
        <v>0</v>
      </c>
      <c r="J1028" s="367">
        <f>'[1]VI. PRESUPUESTO Y RRHH'!JM39</f>
        <v>0</v>
      </c>
      <c r="K1028" s="367">
        <f>'[1]VI. PRESUPUESTO Y RRHH'!JN39</f>
        <v>0</v>
      </c>
      <c r="L1028" s="367">
        <f>'[1]VI. PRESUPUESTO Y RRHH'!JO39</f>
        <v>0</v>
      </c>
      <c r="M1028" s="367">
        <f>'[1]VI. PRESUPUESTO Y RRHH'!JP39</f>
        <v>0</v>
      </c>
    </row>
    <row r="1029" spans="1:13" s="381" customFormat="1" ht="15.75" customHeight="1" x14ac:dyDescent="0.25">
      <c r="A1029" s="367">
        <f>'[1]VI. PRESUPUESTO Y RRHH'!IU40</f>
        <v>32</v>
      </c>
      <c r="B1029" s="367">
        <f>'[1]VI. PRESUPUESTO Y RRHH'!IV40</f>
        <v>0</v>
      </c>
      <c r="C1029" s="367" t="str">
        <f>'[1]VI. PRESUPUESTO Y RRHH'!IW40</f>
        <v>PRESTAMOS</v>
      </c>
      <c r="D1029" s="367">
        <f>'[1]VI. PRESUPUESTO Y RRHH'!JG40</f>
        <v>0</v>
      </c>
      <c r="E1029" s="367">
        <f>'[1]VI. PRESUPUESTO Y RRHH'!JH40</f>
        <v>0</v>
      </c>
      <c r="F1029" s="367">
        <f>'[1]VI. PRESUPUESTO Y RRHH'!JI40</f>
        <v>0</v>
      </c>
      <c r="G1029" s="367">
        <f>'[1]VI. PRESUPUESTO Y RRHH'!JJ40</f>
        <v>0</v>
      </c>
      <c r="H1029" s="367">
        <f>'[1]VI. PRESUPUESTO Y RRHH'!JK40</f>
        <v>0</v>
      </c>
      <c r="I1029" s="367">
        <f>'[1]VI. PRESUPUESTO Y RRHH'!JL40</f>
        <v>0</v>
      </c>
      <c r="J1029" s="367">
        <f>'[1]VI. PRESUPUESTO Y RRHH'!JM40</f>
        <v>0</v>
      </c>
      <c r="K1029" s="367">
        <f>'[1]VI. PRESUPUESTO Y RRHH'!JN40</f>
        <v>0</v>
      </c>
      <c r="L1029" s="367">
        <f>'[1]VI. PRESUPUESTO Y RRHH'!JO40</f>
        <v>0</v>
      </c>
      <c r="M1029" s="367">
        <f>'[1]VI. PRESUPUESTO Y RRHH'!JP40</f>
        <v>0</v>
      </c>
    </row>
    <row r="1030" spans="1:13" s="381" customFormat="1" ht="15.75" customHeight="1" x14ac:dyDescent="0.25">
      <c r="A1030" s="367">
        <f>'[1]VI. PRESUPUESTO Y RRHH'!IU41</f>
        <v>33</v>
      </c>
      <c r="B1030" s="367">
        <f>'[1]VI. PRESUPUESTO Y RRHH'!IV41</f>
        <v>0</v>
      </c>
      <c r="C1030" s="367" t="str">
        <f>'[1]VI. PRESUPUESTO Y RRHH'!IW41</f>
        <v>TRANSFERENCIAS DE CAPITAL</v>
      </c>
      <c r="D1030" s="367">
        <f>'[1]VI. PRESUPUESTO Y RRHH'!JG41</f>
        <v>0</v>
      </c>
      <c r="E1030" s="367">
        <f>'[1]VI. PRESUPUESTO Y RRHH'!JH41</f>
        <v>0</v>
      </c>
      <c r="F1030" s="367">
        <f>'[1]VI. PRESUPUESTO Y RRHH'!JI41</f>
        <v>0</v>
      </c>
      <c r="G1030" s="367">
        <f>'[1]VI. PRESUPUESTO Y RRHH'!JJ41</f>
        <v>0</v>
      </c>
      <c r="H1030" s="367">
        <f>'[1]VI. PRESUPUESTO Y RRHH'!JK41</f>
        <v>0</v>
      </c>
      <c r="I1030" s="367">
        <f>'[1]VI. PRESUPUESTO Y RRHH'!JL41</f>
        <v>0</v>
      </c>
      <c r="J1030" s="367">
        <f>'[1]VI. PRESUPUESTO Y RRHH'!JM41</f>
        <v>0</v>
      </c>
      <c r="K1030" s="367">
        <f>'[1]VI. PRESUPUESTO Y RRHH'!JN41</f>
        <v>0</v>
      </c>
      <c r="L1030" s="367">
        <f>'[1]VI. PRESUPUESTO Y RRHH'!JO41</f>
        <v>0</v>
      </c>
      <c r="M1030" s="367">
        <f>'[1]VI. PRESUPUESTO Y RRHH'!JP41</f>
        <v>0</v>
      </c>
    </row>
    <row r="1031" spans="1:13" s="381" customFormat="1" ht="15.75" customHeight="1" x14ac:dyDescent="0.25">
      <c r="A1031" s="367">
        <f>'[1]VI. PRESUPUESTO Y RRHH'!IU42</f>
        <v>0</v>
      </c>
      <c r="B1031" s="367" t="str">
        <f>'[1]VI. PRESUPUESTO Y RRHH'!IV42</f>
        <v>01</v>
      </c>
      <c r="C1031" s="367" t="str">
        <f>'[1]VI. PRESUPUESTO Y RRHH'!IW42</f>
        <v xml:space="preserve"> Al Sector Privado</v>
      </c>
      <c r="D1031" s="367">
        <f>'[1]VI. PRESUPUESTO Y RRHH'!JG42</f>
        <v>0</v>
      </c>
      <c r="E1031" s="367">
        <f>'[1]VI. PRESUPUESTO Y RRHH'!JH42</f>
        <v>0</v>
      </c>
      <c r="F1031" s="367">
        <f>'[1]VI. PRESUPUESTO Y RRHH'!JI42</f>
        <v>0</v>
      </c>
      <c r="G1031" s="367">
        <f>'[1]VI. PRESUPUESTO Y RRHH'!JJ42</f>
        <v>0</v>
      </c>
      <c r="H1031" s="367">
        <f>'[1]VI. PRESUPUESTO Y RRHH'!JK42</f>
        <v>0</v>
      </c>
      <c r="I1031" s="367">
        <f>'[1]VI. PRESUPUESTO Y RRHH'!JL42</f>
        <v>0</v>
      </c>
      <c r="J1031" s="367">
        <f>'[1]VI. PRESUPUESTO Y RRHH'!JM42</f>
        <v>0</v>
      </c>
      <c r="K1031" s="367">
        <f>'[1]VI. PRESUPUESTO Y RRHH'!JN42</f>
        <v>0</v>
      </c>
      <c r="L1031" s="367">
        <f>'[1]VI. PRESUPUESTO Y RRHH'!JO42</f>
        <v>0</v>
      </c>
      <c r="M1031" s="367">
        <f>'[1]VI. PRESUPUESTO Y RRHH'!JP42</f>
        <v>0</v>
      </c>
    </row>
    <row r="1032" spans="1:13" s="381" customFormat="1" ht="15.75" customHeight="1" x14ac:dyDescent="0.25">
      <c r="A1032" s="367">
        <f>'[1]VI. PRESUPUESTO Y RRHH'!IU43</f>
        <v>0</v>
      </c>
      <c r="B1032" s="367" t="str">
        <f>'[1]VI. PRESUPUESTO Y RRHH'!IV43</f>
        <v>01</v>
      </c>
      <c r="C1032" s="367">
        <f>'[1]VI. PRESUPUESTO Y RRHH'!IW43</f>
        <v>0</v>
      </c>
      <c r="D1032" s="367">
        <f>'[1]VI. PRESUPUESTO Y RRHH'!JG43</f>
        <v>0</v>
      </c>
      <c r="E1032" s="367">
        <f>'[1]VI. PRESUPUESTO Y RRHH'!JH43</f>
        <v>0</v>
      </c>
      <c r="F1032" s="367">
        <f>'[1]VI. PRESUPUESTO Y RRHH'!JI43</f>
        <v>0</v>
      </c>
      <c r="G1032" s="367">
        <f>'[1]VI. PRESUPUESTO Y RRHH'!JJ43</f>
        <v>0</v>
      </c>
      <c r="H1032" s="367">
        <f>'[1]VI. PRESUPUESTO Y RRHH'!JK43</f>
        <v>0</v>
      </c>
      <c r="I1032" s="367">
        <f>'[1]VI. PRESUPUESTO Y RRHH'!JL43</f>
        <v>0</v>
      </c>
      <c r="J1032" s="367">
        <f>'[1]VI. PRESUPUESTO Y RRHH'!JM43</f>
        <v>0</v>
      </c>
      <c r="K1032" s="367">
        <f>'[1]VI. PRESUPUESTO Y RRHH'!JN43</f>
        <v>0</v>
      </c>
      <c r="L1032" s="367">
        <f>'[1]VI. PRESUPUESTO Y RRHH'!JO43</f>
        <v>0</v>
      </c>
      <c r="M1032" s="367">
        <f>'[1]VI. PRESUPUESTO Y RRHH'!JP43</f>
        <v>0</v>
      </c>
    </row>
    <row r="1033" spans="1:13" s="381" customFormat="1" ht="15.75" customHeight="1" x14ac:dyDescent="0.25">
      <c r="A1033" s="367">
        <f>'[1]VI. PRESUPUESTO Y RRHH'!IU44</f>
        <v>0</v>
      </c>
      <c r="B1033" s="367" t="str">
        <f>'[1]VI. PRESUPUESTO Y RRHH'!IV44</f>
        <v>01</v>
      </c>
      <c r="C1033" s="367">
        <f>'[1]VI. PRESUPUESTO Y RRHH'!IW44</f>
        <v>0</v>
      </c>
      <c r="D1033" s="367">
        <f>'[1]VI. PRESUPUESTO Y RRHH'!JG44</f>
        <v>0</v>
      </c>
      <c r="E1033" s="367">
        <f>'[1]VI. PRESUPUESTO Y RRHH'!JH44</f>
        <v>0</v>
      </c>
      <c r="F1033" s="367">
        <f>'[1]VI. PRESUPUESTO Y RRHH'!JI44</f>
        <v>0</v>
      </c>
      <c r="G1033" s="367">
        <f>'[1]VI. PRESUPUESTO Y RRHH'!JJ44</f>
        <v>0</v>
      </c>
      <c r="H1033" s="367">
        <f>'[1]VI. PRESUPUESTO Y RRHH'!JK44</f>
        <v>0</v>
      </c>
      <c r="I1033" s="367">
        <f>'[1]VI. PRESUPUESTO Y RRHH'!JL44</f>
        <v>0</v>
      </c>
      <c r="J1033" s="367">
        <f>'[1]VI. PRESUPUESTO Y RRHH'!JM44</f>
        <v>0</v>
      </c>
      <c r="K1033" s="367">
        <f>'[1]VI. PRESUPUESTO Y RRHH'!JN44</f>
        <v>0</v>
      </c>
      <c r="L1033" s="367">
        <f>'[1]VI. PRESUPUESTO Y RRHH'!JO44</f>
        <v>0</v>
      </c>
      <c r="M1033" s="367">
        <f>'[1]VI. PRESUPUESTO Y RRHH'!JP44</f>
        <v>0</v>
      </c>
    </row>
    <row r="1034" spans="1:13" s="381" customFormat="1" ht="15.75" customHeight="1" x14ac:dyDescent="0.25">
      <c r="A1034" s="367">
        <f>'[1]VI. PRESUPUESTO Y RRHH'!IU45</f>
        <v>0</v>
      </c>
      <c r="B1034" s="367" t="str">
        <f>'[1]VI. PRESUPUESTO Y RRHH'!IV45</f>
        <v>01</v>
      </c>
      <c r="C1034" s="367">
        <f>'[1]VI. PRESUPUESTO Y RRHH'!IW45</f>
        <v>0</v>
      </c>
      <c r="D1034" s="367">
        <f>'[1]VI. PRESUPUESTO Y RRHH'!JG45</f>
        <v>0</v>
      </c>
      <c r="E1034" s="367">
        <f>'[1]VI. PRESUPUESTO Y RRHH'!JH45</f>
        <v>0</v>
      </c>
      <c r="F1034" s="367">
        <f>'[1]VI. PRESUPUESTO Y RRHH'!JI45</f>
        <v>0</v>
      </c>
      <c r="G1034" s="367">
        <f>'[1]VI. PRESUPUESTO Y RRHH'!JJ45</f>
        <v>0</v>
      </c>
      <c r="H1034" s="367">
        <f>'[1]VI. PRESUPUESTO Y RRHH'!JK45</f>
        <v>0</v>
      </c>
      <c r="I1034" s="367">
        <f>'[1]VI. PRESUPUESTO Y RRHH'!JL45</f>
        <v>0</v>
      </c>
      <c r="J1034" s="367">
        <f>'[1]VI. PRESUPUESTO Y RRHH'!JM45</f>
        <v>0</v>
      </c>
      <c r="K1034" s="367">
        <f>'[1]VI. PRESUPUESTO Y RRHH'!JN45</f>
        <v>0</v>
      </c>
      <c r="L1034" s="367">
        <f>'[1]VI. PRESUPUESTO Y RRHH'!JO45</f>
        <v>0</v>
      </c>
      <c r="M1034" s="367">
        <f>'[1]VI. PRESUPUESTO Y RRHH'!JP45</f>
        <v>0</v>
      </c>
    </row>
    <row r="1035" spans="1:13" s="381" customFormat="1" ht="15.75" customHeight="1" x14ac:dyDescent="0.25">
      <c r="A1035" s="367">
        <f>'[1]VI. PRESUPUESTO Y RRHH'!IU46</f>
        <v>0</v>
      </c>
      <c r="B1035" s="367" t="str">
        <f>'[1]VI. PRESUPUESTO Y RRHH'!IV46</f>
        <v>01</v>
      </c>
      <c r="C1035" s="367">
        <f>'[1]VI. PRESUPUESTO Y RRHH'!IW46</f>
        <v>0</v>
      </c>
      <c r="D1035" s="367">
        <f>'[1]VI. PRESUPUESTO Y RRHH'!JG46</f>
        <v>0</v>
      </c>
      <c r="E1035" s="367">
        <f>'[1]VI. PRESUPUESTO Y RRHH'!JH46</f>
        <v>0</v>
      </c>
      <c r="F1035" s="367">
        <f>'[1]VI. PRESUPUESTO Y RRHH'!JI46</f>
        <v>0</v>
      </c>
      <c r="G1035" s="367">
        <f>'[1]VI. PRESUPUESTO Y RRHH'!JJ46</f>
        <v>0</v>
      </c>
      <c r="H1035" s="367">
        <f>'[1]VI. PRESUPUESTO Y RRHH'!JK46</f>
        <v>0</v>
      </c>
      <c r="I1035" s="367">
        <f>'[1]VI. PRESUPUESTO Y RRHH'!JL46</f>
        <v>0</v>
      </c>
      <c r="J1035" s="367">
        <f>'[1]VI. PRESUPUESTO Y RRHH'!JM46</f>
        <v>0</v>
      </c>
      <c r="K1035" s="367">
        <f>'[1]VI. PRESUPUESTO Y RRHH'!JN46</f>
        <v>0</v>
      </c>
      <c r="L1035" s="367">
        <f>'[1]VI. PRESUPUESTO Y RRHH'!JO46</f>
        <v>0</v>
      </c>
      <c r="M1035" s="367">
        <f>'[1]VI. PRESUPUESTO Y RRHH'!JP46</f>
        <v>0</v>
      </c>
    </row>
    <row r="1036" spans="1:13" s="381" customFormat="1" ht="15.75" customHeight="1" x14ac:dyDescent="0.25">
      <c r="A1036" s="367">
        <f>'[1]VI. PRESUPUESTO Y RRHH'!IU47</f>
        <v>0</v>
      </c>
      <c r="B1036" s="367" t="str">
        <f>'[1]VI. PRESUPUESTO Y RRHH'!IV47</f>
        <v>02</v>
      </c>
      <c r="C1036" s="367" t="str">
        <f>'[1]VI. PRESUPUESTO Y RRHH'!IW47</f>
        <v>Al Gobierno Central</v>
      </c>
      <c r="D1036" s="367">
        <f>'[1]VI. PRESUPUESTO Y RRHH'!JG47</f>
        <v>0</v>
      </c>
      <c r="E1036" s="367">
        <f>'[1]VI. PRESUPUESTO Y RRHH'!JH47</f>
        <v>0</v>
      </c>
      <c r="F1036" s="367">
        <f>'[1]VI. PRESUPUESTO Y RRHH'!JI47</f>
        <v>0</v>
      </c>
      <c r="G1036" s="367">
        <f>'[1]VI. PRESUPUESTO Y RRHH'!JJ47</f>
        <v>0</v>
      </c>
      <c r="H1036" s="367">
        <f>'[1]VI. PRESUPUESTO Y RRHH'!JK47</f>
        <v>0</v>
      </c>
      <c r="I1036" s="367">
        <f>'[1]VI. PRESUPUESTO Y RRHH'!JL47</f>
        <v>0</v>
      </c>
      <c r="J1036" s="367">
        <f>'[1]VI. PRESUPUESTO Y RRHH'!JM47</f>
        <v>0</v>
      </c>
      <c r="K1036" s="367">
        <f>'[1]VI. PRESUPUESTO Y RRHH'!JN47</f>
        <v>0</v>
      </c>
      <c r="L1036" s="367">
        <f>'[1]VI. PRESUPUESTO Y RRHH'!JO47</f>
        <v>0</v>
      </c>
      <c r="M1036" s="367">
        <f>'[1]VI. PRESUPUESTO Y RRHH'!JP47</f>
        <v>0</v>
      </c>
    </row>
    <row r="1037" spans="1:13" s="381" customFormat="1" ht="15.75" customHeight="1" x14ac:dyDescent="0.25">
      <c r="A1037" s="367">
        <f>'[1]VI. PRESUPUESTO Y RRHH'!IU48</f>
        <v>0</v>
      </c>
      <c r="B1037" s="367" t="str">
        <f>'[1]VI. PRESUPUESTO Y RRHH'!IV48</f>
        <v>03</v>
      </c>
      <c r="C1037" s="367" t="str">
        <f>'[1]VI. PRESUPUESTO Y RRHH'!IW48</f>
        <v>A Otras Entidades Públicas</v>
      </c>
      <c r="D1037" s="367">
        <f>'[1]VI. PRESUPUESTO Y RRHH'!JG48</f>
        <v>0</v>
      </c>
      <c r="E1037" s="367">
        <f>'[1]VI. PRESUPUESTO Y RRHH'!JH48</f>
        <v>0</v>
      </c>
      <c r="F1037" s="367">
        <f>'[1]VI. PRESUPUESTO Y RRHH'!JI48</f>
        <v>0</v>
      </c>
      <c r="G1037" s="367">
        <f>'[1]VI. PRESUPUESTO Y RRHH'!JJ48</f>
        <v>0</v>
      </c>
      <c r="H1037" s="367">
        <f>'[1]VI. PRESUPUESTO Y RRHH'!JK48</f>
        <v>0</v>
      </c>
      <c r="I1037" s="367">
        <f>'[1]VI. PRESUPUESTO Y RRHH'!JL48</f>
        <v>0</v>
      </c>
      <c r="J1037" s="367">
        <f>'[1]VI. PRESUPUESTO Y RRHH'!JM48</f>
        <v>0</v>
      </c>
      <c r="K1037" s="367">
        <f>'[1]VI. PRESUPUESTO Y RRHH'!JN48</f>
        <v>0</v>
      </c>
      <c r="L1037" s="367">
        <f>'[1]VI. PRESUPUESTO Y RRHH'!JO48</f>
        <v>0</v>
      </c>
      <c r="M1037" s="367">
        <f>'[1]VI. PRESUPUESTO Y RRHH'!JP48</f>
        <v>0</v>
      </c>
    </row>
    <row r="1038" spans="1:13" s="381" customFormat="1" ht="15.75" customHeight="1" x14ac:dyDescent="0.25">
      <c r="A1038" s="367">
        <f>'[1]VI. PRESUPUESTO Y RRHH'!IU49</f>
        <v>0</v>
      </c>
      <c r="B1038" s="367" t="str">
        <f>'[1]VI. PRESUPUESTO Y RRHH'!IV49</f>
        <v xml:space="preserve">04 </v>
      </c>
      <c r="C1038" s="367" t="str">
        <f>'[1]VI. PRESUPUESTO Y RRHH'!IW49</f>
        <v>A Empresas Públicas no financieras</v>
      </c>
      <c r="D1038" s="367">
        <f>'[1]VI. PRESUPUESTO Y RRHH'!JG49</f>
        <v>0</v>
      </c>
      <c r="E1038" s="367">
        <f>'[1]VI. PRESUPUESTO Y RRHH'!JH49</f>
        <v>0</v>
      </c>
      <c r="F1038" s="367">
        <f>'[1]VI. PRESUPUESTO Y RRHH'!JI49</f>
        <v>0</v>
      </c>
      <c r="G1038" s="367">
        <f>'[1]VI. PRESUPUESTO Y RRHH'!JJ49</f>
        <v>0</v>
      </c>
      <c r="H1038" s="367">
        <f>'[1]VI. PRESUPUESTO Y RRHH'!JK49</f>
        <v>0</v>
      </c>
      <c r="I1038" s="367">
        <f>'[1]VI. PRESUPUESTO Y RRHH'!JL49</f>
        <v>0</v>
      </c>
      <c r="J1038" s="367">
        <f>'[1]VI. PRESUPUESTO Y RRHH'!JM49</f>
        <v>0</v>
      </c>
      <c r="K1038" s="367">
        <f>'[1]VI. PRESUPUESTO Y RRHH'!JN49</f>
        <v>0</v>
      </c>
      <c r="L1038" s="367">
        <f>'[1]VI. PRESUPUESTO Y RRHH'!JO49</f>
        <v>0</v>
      </c>
      <c r="M1038" s="367">
        <f>'[1]VI. PRESUPUESTO Y RRHH'!JP49</f>
        <v>0</v>
      </c>
    </row>
    <row r="1039" spans="1:13" s="381" customFormat="1" ht="15.75" customHeight="1" x14ac:dyDescent="0.25">
      <c r="A1039" s="367">
        <f>'[1]VI. PRESUPUESTO Y RRHH'!IU50</f>
        <v>0</v>
      </c>
      <c r="B1039" s="367" t="str">
        <f>'[1]VI. PRESUPUESTO Y RRHH'!IV50</f>
        <v>05</v>
      </c>
      <c r="C1039" s="367" t="str">
        <f>'[1]VI. PRESUPUESTO Y RRHH'!IW50</f>
        <v>A Empresas Públicas  financieras</v>
      </c>
      <c r="D1039" s="367">
        <f>'[1]VI. PRESUPUESTO Y RRHH'!JG50</f>
        <v>0</v>
      </c>
      <c r="E1039" s="367">
        <f>'[1]VI. PRESUPUESTO Y RRHH'!JH50</f>
        <v>0</v>
      </c>
      <c r="F1039" s="367">
        <f>'[1]VI. PRESUPUESTO Y RRHH'!JI50</f>
        <v>0</v>
      </c>
      <c r="G1039" s="367">
        <f>'[1]VI. PRESUPUESTO Y RRHH'!JJ50</f>
        <v>0</v>
      </c>
      <c r="H1039" s="367">
        <f>'[1]VI. PRESUPUESTO Y RRHH'!JK50</f>
        <v>0</v>
      </c>
      <c r="I1039" s="367">
        <f>'[1]VI. PRESUPUESTO Y RRHH'!JL50</f>
        <v>0</v>
      </c>
      <c r="J1039" s="367">
        <f>'[1]VI. PRESUPUESTO Y RRHH'!JM50</f>
        <v>0</v>
      </c>
      <c r="K1039" s="367">
        <f>'[1]VI. PRESUPUESTO Y RRHH'!JN50</f>
        <v>0</v>
      </c>
      <c r="L1039" s="367">
        <f>'[1]VI. PRESUPUESTO Y RRHH'!JO50</f>
        <v>0</v>
      </c>
      <c r="M1039" s="367">
        <f>'[1]VI. PRESUPUESTO Y RRHH'!JP50</f>
        <v>0</v>
      </c>
    </row>
    <row r="1040" spans="1:13" s="381" customFormat="1" ht="15.75" customHeight="1" x14ac:dyDescent="0.25">
      <c r="A1040" s="367">
        <f>'[1]VI. PRESUPUESTO Y RRHH'!IU51</f>
        <v>0</v>
      </c>
      <c r="B1040" s="367" t="str">
        <f>'[1]VI. PRESUPUESTO Y RRHH'!IV51</f>
        <v>06</v>
      </c>
      <c r="C1040" s="367" t="str">
        <f>'[1]VI. PRESUPUESTO Y RRHH'!IW51</f>
        <v>A gobiernos extranjeros</v>
      </c>
      <c r="D1040" s="367">
        <f>'[1]VI. PRESUPUESTO Y RRHH'!JG51</f>
        <v>0</v>
      </c>
      <c r="E1040" s="367">
        <f>'[1]VI. PRESUPUESTO Y RRHH'!JH51</f>
        <v>0</v>
      </c>
      <c r="F1040" s="367">
        <f>'[1]VI. PRESUPUESTO Y RRHH'!JI51</f>
        <v>0</v>
      </c>
      <c r="G1040" s="367">
        <f>'[1]VI. PRESUPUESTO Y RRHH'!JJ51</f>
        <v>0</v>
      </c>
      <c r="H1040" s="367">
        <f>'[1]VI. PRESUPUESTO Y RRHH'!JK51</f>
        <v>0</v>
      </c>
      <c r="I1040" s="367">
        <f>'[1]VI. PRESUPUESTO Y RRHH'!JL51</f>
        <v>0</v>
      </c>
      <c r="J1040" s="367">
        <f>'[1]VI. PRESUPUESTO Y RRHH'!JM51</f>
        <v>0</v>
      </c>
      <c r="K1040" s="367">
        <f>'[1]VI. PRESUPUESTO Y RRHH'!JN51</f>
        <v>0</v>
      </c>
      <c r="L1040" s="367">
        <f>'[1]VI. PRESUPUESTO Y RRHH'!JO51</f>
        <v>0</v>
      </c>
      <c r="M1040" s="367">
        <f>'[1]VI. PRESUPUESTO Y RRHH'!JP51</f>
        <v>0</v>
      </c>
    </row>
    <row r="1041" spans="1:13" s="381" customFormat="1" ht="15.75" customHeight="1" x14ac:dyDescent="0.25">
      <c r="A1041" s="367">
        <f>'[1]VI. PRESUPUESTO Y RRHH'!IU52</f>
        <v>0</v>
      </c>
      <c r="B1041" s="367" t="str">
        <f>'[1]VI. PRESUPUESTO Y RRHH'!IV52</f>
        <v>07</v>
      </c>
      <c r="C1041" s="367" t="str">
        <f>'[1]VI. PRESUPUESTO Y RRHH'!IW52</f>
        <v>A Org. Internacionales</v>
      </c>
      <c r="D1041" s="367">
        <f>'[1]VI. PRESUPUESTO Y RRHH'!JG52</f>
        <v>0</v>
      </c>
      <c r="E1041" s="367">
        <f>'[1]VI. PRESUPUESTO Y RRHH'!JH52</f>
        <v>0</v>
      </c>
      <c r="F1041" s="367">
        <f>'[1]VI. PRESUPUESTO Y RRHH'!JI52</f>
        <v>0</v>
      </c>
      <c r="G1041" s="367">
        <f>'[1]VI. PRESUPUESTO Y RRHH'!JJ52</f>
        <v>0</v>
      </c>
      <c r="H1041" s="367">
        <f>'[1]VI. PRESUPUESTO Y RRHH'!JK52</f>
        <v>0</v>
      </c>
      <c r="I1041" s="367">
        <f>'[1]VI. PRESUPUESTO Y RRHH'!JL52</f>
        <v>0</v>
      </c>
      <c r="J1041" s="367">
        <f>'[1]VI. PRESUPUESTO Y RRHH'!JM52</f>
        <v>0</v>
      </c>
      <c r="K1041" s="367">
        <f>'[1]VI. PRESUPUESTO Y RRHH'!JN52</f>
        <v>0</v>
      </c>
      <c r="L1041" s="367">
        <f>'[1]VI. PRESUPUESTO Y RRHH'!JO52</f>
        <v>0</v>
      </c>
      <c r="M1041" s="367">
        <f>'[1]VI. PRESUPUESTO Y RRHH'!JP52</f>
        <v>0</v>
      </c>
    </row>
    <row r="1042" spans="1:13" s="381" customFormat="1" ht="15.75" customHeight="1" x14ac:dyDescent="0.25">
      <c r="A1042" s="367">
        <f>'[1]VI. PRESUPUESTO Y RRHH'!IU53</f>
        <v>34</v>
      </c>
      <c r="B1042" s="367">
        <f>'[1]VI. PRESUPUESTO Y RRHH'!IV53</f>
        <v>0</v>
      </c>
      <c r="C1042" s="367" t="str">
        <f>'[1]VI. PRESUPUESTO Y RRHH'!IW53</f>
        <v>SERVICIO DE LA DEUDA</v>
      </c>
      <c r="D1042" s="367">
        <f>'[1]VI. PRESUPUESTO Y RRHH'!JG53</f>
        <v>0</v>
      </c>
      <c r="E1042" s="367">
        <f>'[1]VI. PRESUPUESTO Y RRHH'!JH53</f>
        <v>0</v>
      </c>
      <c r="F1042" s="367">
        <f>'[1]VI. PRESUPUESTO Y RRHH'!JI53</f>
        <v>0</v>
      </c>
      <c r="G1042" s="367">
        <f>'[1]VI. PRESUPUESTO Y RRHH'!JJ53</f>
        <v>0</v>
      </c>
      <c r="H1042" s="367">
        <f>'[1]VI. PRESUPUESTO Y RRHH'!JK53</f>
        <v>0</v>
      </c>
      <c r="I1042" s="367">
        <f>'[1]VI. PRESUPUESTO Y RRHH'!JL53</f>
        <v>0</v>
      </c>
      <c r="J1042" s="367">
        <f>'[1]VI. PRESUPUESTO Y RRHH'!JM53</f>
        <v>0</v>
      </c>
      <c r="K1042" s="367">
        <f>'[1]VI. PRESUPUESTO Y RRHH'!JN53</f>
        <v>0</v>
      </c>
      <c r="L1042" s="367">
        <f>'[1]VI. PRESUPUESTO Y RRHH'!JO53</f>
        <v>0</v>
      </c>
      <c r="M1042" s="367">
        <f>'[1]VI. PRESUPUESTO Y RRHH'!JP53</f>
        <v>0</v>
      </c>
    </row>
    <row r="1043" spans="1:13" s="381" customFormat="1" ht="15.75" customHeight="1" x14ac:dyDescent="0.25">
      <c r="A1043" s="367">
        <f>'[1]VI. PRESUPUESTO Y RRHH'!IU54</f>
        <v>35</v>
      </c>
      <c r="B1043" s="367">
        <f>'[1]VI. PRESUPUESTO Y RRHH'!IV54</f>
        <v>0</v>
      </c>
      <c r="C1043" s="367" t="str">
        <f>'[1]VI. PRESUPUESTO Y RRHH'!IW54</f>
        <v>SALDO FINAL DE CAJA</v>
      </c>
      <c r="D1043" s="367">
        <f>'[1]VI. PRESUPUESTO Y RRHH'!JG54</f>
        <v>0</v>
      </c>
      <c r="E1043" s="367">
        <f>'[1]VI. PRESUPUESTO Y RRHH'!JH54</f>
        <v>0</v>
      </c>
      <c r="F1043" s="367">
        <f>'[1]VI. PRESUPUESTO Y RRHH'!JI54</f>
        <v>0</v>
      </c>
      <c r="G1043" s="367">
        <f>'[1]VI. PRESUPUESTO Y RRHH'!JJ54</f>
        <v>0</v>
      </c>
      <c r="H1043" s="367">
        <f>'[1]VI. PRESUPUESTO Y RRHH'!JK54</f>
        <v>0</v>
      </c>
      <c r="I1043" s="367">
        <f>'[1]VI. PRESUPUESTO Y RRHH'!JL54</f>
        <v>0</v>
      </c>
      <c r="J1043" s="367">
        <f>'[1]VI. PRESUPUESTO Y RRHH'!JM54</f>
        <v>0</v>
      </c>
      <c r="K1043" s="367">
        <f>'[1]VI. PRESUPUESTO Y RRHH'!JN54</f>
        <v>0</v>
      </c>
      <c r="L1043" s="367">
        <f>'[1]VI. PRESUPUESTO Y RRHH'!JO54</f>
        <v>0</v>
      </c>
      <c r="M1043" s="367">
        <f>'[1]VI. PRESUPUESTO Y RRHH'!JP54</f>
        <v>0</v>
      </c>
    </row>
    <row r="1044" spans="1:13" s="381" customFormat="1" ht="15.75" customHeight="1" x14ac:dyDescent="0.25">
      <c r="A1044" s="367" t="str">
        <f>'[1]VI. PRESUPUESTO Y RRHH'!IU55</f>
        <v>TOTAL</v>
      </c>
      <c r="B1044" s="367">
        <f>'[1]VI. PRESUPUESTO Y RRHH'!IV55</f>
        <v>0</v>
      </c>
      <c r="C1044" s="367">
        <f>'[1]VI. PRESUPUESTO Y RRHH'!IW55</f>
        <v>0</v>
      </c>
      <c r="D1044" s="367">
        <f>'[1]VI. PRESUPUESTO Y RRHH'!JG55</f>
        <v>0</v>
      </c>
      <c r="E1044" s="367">
        <f>'[1]VI. PRESUPUESTO Y RRHH'!JH55</f>
        <v>0</v>
      </c>
      <c r="F1044" s="367">
        <f>'[1]VI. PRESUPUESTO Y RRHH'!JI55</f>
        <v>0</v>
      </c>
      <c r="G1044" s="367">
        <f>'[1]VI. PRESUPUESTO Y RRHH'!JJ55</f>
        <v>0</v>
      </c>
      <c r="H1044" s="367">
        <f>'[1]VI. PRESUPUESTO Y RRHH'!JK55</f>
        <v>0</v>
      </c>
      <c r="I1044" s="367">
        <f>'[1]VI. PRESUPUESTO Y RRHH'!JL55</f>
        <v>0</v>
      </c>
      <c r="J1044" s="367">
        <f>'[1]VI. PRESUPUESTO Y RRHH'!JM55</f>
        <v>0</v>
      </c>
      <c r="K1044" s="367">
        <f>'[1]VI. PRESUPUESTO Y RRHH'!JN55</f>
        <v>0</v>
      </c>
      <c r="L1044" s="367">
        <f>'[1]VI. PRESUPUESTO Y RRHH'!JO55</f>
        <v>0</v>
      </c>
      <c r="M1044" s="367">
        <f>'[1]VI. PRESUPUESTO Y RRHH'!JP55</f>
        <v>0</v>
      </c>
    </row>
    <row r="1045" spans="1:13" s="381" customFormat="1" ht="15.75" customHeight="1" x14ac:dyDescent="0.25">
      <c r="A1045" s="367" t="str">
        <f>'[1]VI. PRESUPUESTO Y RRHH'!JR15</f>
        <v>Partida</v>
      </c>
      <c r="B1045" s="367">
        <f>'[1]VI. PRESUPUESTO Y RRHH'!JS15</f>
        <v>0</v>
      </c>
      <c r="C1045" s="367" t="str">
        <f>'[1]VI. PRESUPUESTO Y RRHH'!JT15</f>
        <v>Capitulo</v>
      </c>
      <c r="D1045" s="367">
        <f>'[1]VI. PRESUPUESTO Y RRHH'!JU15</f>
        <v>0</v>
      </c>
      <c r="E1045" s="367" t="str">
        <f>'[1]VI. PRESUPUESTO Y RRHH'!JV15</f>
        <v>Programa</v>
      </c>
      <c r="F1045" s="367">
        <f>'[1]VI. PRESUPUESTO Y RRHH'!JW15</f>
        <v>0</v>
      </c>
      <c r="G1045" s="367"/>
      <c r="H1045" s="367"/>
      <c r="I1045" s="367"/>
      <c r="J1045" s="367"/>
      <c r="K1045" s="367"/>
      <c r="L1045" s="367"/>
      <c r="M1045" s="367"/>
    </row>
    <row r="1046" spans="1:13" s="381" customFormat="1" ht="15.75" customHeight="1" x14ac:dyDescent="0.25">
      <c r="A1046" s="367" t="str">
        <f>'[1]VI. PRESUPUESTO Y RRHH'!JR16</f>
        <v xml:space="preserve">SUBTITULO </v>
      </c>
      <c r="B1046" s="367" t="str">
        <f>'[1]VI. PRESUPUESTO Y RRHH'!JS16</f>
        <v>ITEM</v>
      </c>
      <c r="C1046" s="367" t="str">
        <f>'[1]VI. PRESUPUESTO Y RRHH'!JT16</f>
        <v>DENOMINACIONES</v>
      </c>
      <c r="D1046" s="367" t="str">
        <f>'[1]VI. PRESUPUESTO Y RRHH'!KD16</f>
        <v>ASIGNACIÓN</v>
      </c>
      <c r="E1046" s="367" t="str">
        <f>'[1]VI. PRESUPUESTO Y RRHH'!KE16</f>
        <v>GASTO SOCIAL (M$)</v>
      </c>
      <c r="F1046" s="367">
        <f>'[1]VI. PRESUPUESTO Y RRHH'!KF16</f>
        <v>0</v>
      </c>
      <c r="G1046" s="367">
        <f>'[1]VI. PRESUPUESTO Y RRHH'!KG16</f>
        <v>0</v>
      </c>
      <c r="H1046" s="367">
        <f>'[1]VI. PRESUPUESTO Y RRHH'!KH16</f>
        <v>0</v>
      </c>
      <c r="I1046" s="367" t="str">
        <f>'[1]VI. PRESUPUESTO Y RRHH'!KI16</f>
        <v>GASTOS ADMINISTRATIVOS (M$)</v>
      </c>
      <c r="J1046" s="367">
        <f>'[1]VI. PRESUPUESTO Y RRHH'!KJ16</f>
        <v>0</v>
      </c>
      <c r="K1046" s="367">
        <f>'[1]VI. PRESUPUESTO Y RRHH'!KK16</f>
        <v>0</v>
      </c>
      <c r="L1046" s="367">
        <f>'[1]VI. PRESUPUESTO Y RRHH'!KL16</f>
        <v>0</v>
      </c>
      <c r="M1046" s="367" t="str">
        <f>'[1]VI. PRESUPUESTO Y RRHH'!KM16</f>
        <v>TOTAL</v>
      </c>
    </row>
    <row r="1047" spans="1:13" s="381" customFormat="1" ht="15.75" customHeight="1" x14ac:dyDescent="0.25">
      <c r="A1047" s="367">
        <f>'[1]VI. PRESUPUESTO Y RRHH'!JR17</f>
        <v>0</v>
      </c>
      <c r="B1047" s="367">
        <f>'[1]VI. PRESUPUESTO Y RRHH'!JS17</f>
        <v>0</v>
      </c>
      <c r="C1047" s="367">
        <f>'[1]VI. PRESUPUESTO Y RRHH'!JT17</f>
        <v>0</v>
      </c>
      <c r="D1047" s="367">
        <f>'[1]VI. PRESUPUESTO Y RRHH'!KD17</f>
        <v>0</v>
      </c>
      <c r="E1047" s="367" t="str">
        <f>'[1]VI. PRESUPUESTO Y RRHH'!KE17</f>
        <v>MONETARIO</v>
      </c>
      <c r="F1047" s="367" t="str">
        <f>'[1]VI. PRESUPUESTO Y RRHH'!KF17</f>
        <v>BIENES</v>
      </c>
      <c r="G1047" s="367" t="str">
        <f>'[1]VI. PRESUPUESTO Y RRHH'!KG17</f>
        <v>PERSONAL / RRHH</v>
      </c>
      <c r="H1047" s="367" t="str">
        <f>'[1]VI. PRESUPUESTO Y RRHH'!KH17</f>
        <v>OTROS SERVICIOS</v>
      </c>
      <c r="I1047" s="367" t="str">
        <f>'[1]VI. PRESUPUESTO Y RRHH'!KI17</f>
        <v>PERSONAL / RRHH</v>
      </c>
      <c r="J1047" s="367" t="str">
        <f>'[1]VI. PRESUPUESTO Y RRHH'!KJ17</f>
        <v>BIENES/ EQUIPAMIENTO</v>
      </c>
      <c r="K1047" s="367" t="str">
        <f>'[1]VI. PRESUPUESTO Y RRHH'!KK17</f>
        <v>SERVICIOS</v>
      </c>
      <c r="L1047" s="367" t="str">
        <f>'[1]VI. PRESUPUESTO Y RRHH'!KL17</f>
        <v>OTROS</v>
      </c>
      <c r="M1047" s="367">
        <f>'[1]VI. PRESUPUESTO Y RRHH'!KM17</f>
        <v>0</v>
      </c>
    </row>
    <row r="1048" spans="1:13" s="381" customFormat="1" ht="15.75" customHeight="1" x14ac:dyDescent="0.25">
      <c r="A1048" s="367">
        <f>'[1]VI. PRESUPUESTO Y RRHH'!JR18</f>
        <v>21</v>
      </c>
      <c r="B1048" s="367">
        <f>'[1]VI. PRESUPUESTO Y RRHH'!JS18</f>
        <v>0</v>
      </c>
      <c r="C1048" s="367" t="str">
        <f>'[1]VI. PRESUPUESTO Y RRHH'!JT18</f>
        <v>GASTOS EN PERSONAL</v>
      </c>
      <c r="D1048" s="367">
        <f>'[1]VI. PRESUPUESTO Y RRHH'!KD18</f>
        <v>0</v>
      </c>
      <c r="E1048" s="367">
        <f>'[1]VI. PRESUPUESTO Y RRHH'!KE18</f>
        <v>0</v>
      </c>
      <c r="F1048" s="367">
        <f>'[1]VI. PRESUPUESTO Y RRHH'!KF18</f>
        <v>0</v>
      </c>
      <c r="G1048" s="367">
        <f>'[1]VI. PRESUPUESTO Y RRHH'!KG18</f>
        <v>0</v>
      </c>
      <c r="H1048" s="367">
        <f>'[1]VI. PRESUPUESTO Y RRHH'!KH18</f>
        <v>0</v>
      </c>
      <c r="I1048" s="367">
        <f>'[1]VI. PRESUPUESTO Y RRHH'!KI18</f>
        <v>0</v>
      </c>
      <c r="J1048" s="367">
        <f>'[1]VI. PRESUPUESTO Y RRHH'!KJ18</f>
        <v>0</v>
      </c>
      <c r="K1048" s="367">
        <f>'[1]VI. PRESUPUESTO Y RRHH'!KK18</f>
        <v>0</v>
      </c>
      <c r="L1048" s="367">
        <f>'[1]VI. PRESUPUESTO Y RRHH'!KL18</f>
        <v>0</v>
      </c>
      <c r="M1048" s="367">
        <f>'[1]VI. PRESUPUESTO Y RRHH'!KM18</f>
        <v>0</v>
      </c>
    </row>
    <row r="1049" spans="1:13" s="381" customFormat="1" ht="15.75" customHeight="1" x14ac:dyDescent="0.25">
      <c r="A1049" s="367">
        <f>'[1]VI. PRESUPUESTO Y RRHH'!JR19</f>
        <v>22</v>
      </c>
      <c r="B1049" s="367">
        <f>'[1]VI. PRESUPUESTO Y RRHH'!JS19</f>
        <v>0</v>
      </c>
      <c r="C1049" s="367" t="str">
        <f>'[1]VI. PRESUPUESTO Y RRHH'!JT19</f>
        <v>BIENES Y SERVICIOS DE CONSUMO</v>
      </c>
      <c r="D1049" s="367">
        <f>'[1]VI. PRESUPUESTO Y RRHH'!KD19</f>
        <v>0</v>
      </c>
      <c r="E1049" s="367">
        <f>'[1]VI. PRESUPUESTO Y RRHH'!KE19</f>
        <v>0</v>
      </c>
      <c r="F1049" s="367">
        <f>'[1]VI. PRESUPUESTO Y RRHH'!KF19</f>
        <v>0</v>
      </c>
      <c r="G1049" s="367">
        <f>'[1]VI. PRESUPUESTO Y RRHH'!KG19</f>
        <v>0</v>
      </c>
      <c r="H1049" s="367">
        <f>'[1]VI. PRESUPUESTO Y RRHH'!KH19</f>
        <v>0</v>
      </c>
      <c r="I1049" s="367">
        <f>'[1]VI. PRESUPUESTO Y RRHH'!KI19</f>
        <v>0</v>
      </c>
      <c r="J1049" s="367">
        <f>'[1]VI. PRESUPUESTO Y RRHH'!KJ19</f>
        <v>0</v>
      </c>
      <c r="K1049" s="367">
        <f>'[1]VI. PRESUPUESTO Y RRHH'!KK19</f>
        <v>0</v>
      </c>
      <c r="L1049" s="367">
        <f>'[1]VI. PRESUPUESTO Y RRHH'!KL19</f>
        <v>0</v>
      </c>
      <c r="M1049" s="367">
        <f>'[1]VI. PRESUPUESTO Y RRHH'!KM19</f>
        <v>0</v>
      </c>
    </row>
    <row r="1050" spans="1:13" s="381" customFormat="1" ht="15.75" customHeight="1" x14ac:dyDescent="0.25">
      <c r="A1050" s="367">
        <f>'[1]VI. PRESUPUESTO Y RRHH'!JR20</f>
        <v>23</v>
      </c>
      <c r="B1050" s="367">
        <f>'[1]VI. PRESUPUESTO Y RRHH'!JS20</f>
        <v>0</v>
      </c>
      <c r="C1050" s="367" t="str">
        <f>'[1]VI. PRESUPUESTO Y RRHH'!JT20</f>
        <v>PRESTACIONES DE SEGURIDAD SOCIAL</v>
      </c>
      <c r="D1050" s="367">
        <f>'[1]VI. PRESUPUESTO Y RRHH'!KD20</f>
        <v>0</v>
      </c>
      <c r="E1050" s="367">
        <f>'[1]VI. PRESUPUESTO Y RRHH'!KE20</f>
        <v>0</v>
      </c>
      <c r="F1050" s="367">
        <f>'[1]VI. PRESUPUESTO Y RRHH'!KF20</f>
        <v>0</v>
      </c>
      <c r="G1050" s="367">
        <f>'[1]VI. PRESUPUESTO Y RRHH'!KG20</f>
        <v>0</v>
      </c>
      <c r="H1050" s="367">
        <f>'[1]VI. PRESUPUESTO Y RRHH'!KH20</f>
        <v>0</v>
      </c>
      <c r="I1050" s="367">
        <f>'[1]VI. PRESUPUESTO Y RRHH'!KI20</f>
        <v>0</v>
      </c>
      <c r="J1050" s="367">
        <f>'[1]VI. PRESUPUESTO Y RRHH'!KJ20</f>
        <v>0</v>
      </c>
      <c r="K1050" s="367">
        <f>'[1]VI. PRESUPUESTO Y RRHH'!KK20</f>
        <v>0</v>
      </c>
      <c r="L1050" s="367">
        <f>'[1]VI. PRESUPUESTO Y RRHH'!KL20</f>
        <v>0</v>
      </c>
      <c r="M1050" s="367">
        <f>'[1]VI. PRESUPUESTO Y RRHH'!KM20</f>
        <v>0</v>
      </c>
    </row>
    <row r="1051" spans="1:13" s="381" customFormat="1" ht="15.75" customHeight="1" x14ac:dyDescent="0.25">
      <c r="A1051" s="367">
        <f>'[1]VI. PRESUPUESTO Y RRHH'!JR21</f>
        <v>24</v>
      </c>
      <c r="B1051" s="367">
        <f>'[1]VI. PRESUPUESTO Y RRHH'!JS21</f>
        <v>0</v>
      </c>
      <c r="C1051" s="367" t="str">
        <f>'[1]VI. PRESUPUESTO Y RRHH'!JT21</f>
        <v>TRANSFERENCIAS CORRIENTES</v>
      </c>
      <c r="D1051" s="367">
        <f>'[1]VI. PRESUPUESTO Y RRHH'!KD21</f>
        <v>0</v>
      </c>
      <c r="E1051" s="367">
        <f>'[1]VI. PRESUPUESTO Y RRHH'!KE21</f>
        <v>0</v>
      </c>
      <c r="F1051" s="367">
        <f>'[1]VI. PRESUPUESTO Y RRHH'!KF21</f>
        <v>0</v>
      </c>
      <c r="G1051" s="367">
        <f>'[1]VI. PRESUPUESTO Y RRHH'!KG21</f>
        <v>0</v>
      </c>
      <c r="H1051" s="367">
        <f>'[1]VI. PRESUPUESTO Y RRHH'!KH21</f>
        <v>0</v>
      </c>
      <c r="I1051" s="367">
        <f>'[1]VI. PRESUPUESTO Y RRHH'!KI21</f>
        <v>0</v>
      </c>
      <c r="J1051" s="367">
        <f>'[1]VI. PRESUPUESTO Y RRHH'!KJ21</f>
        <v>0</v>
      </c>
      <c r="K1051" s="367">
        <f>'[1]VI. PRESUPUESTO Y RRHH'!KK21</f>
        <v>0</v>
      </c>
      <c r="L1051" s="367">
        <f>'[1]VI. PRESUPUESTO Y RRHH'!KL21</f>
        <v>0</v>
      </c>
      <c r="M1051" s="367">
        <f>'[1]VI. PRESUPUESTO Y RRHH'!KM21</f>
        <v>0</v>
      </c>
    </row>
    <row r="1052" spans="1:13" s="381" customFormat="1" ht="15.75" customHeight="1" x14ac:dyDescent="0.25">
      <c r="A1052" s="367">
        <f>'[1]VI. PRESUPUESTO Y RRHH'!JR22</f>
        <v>0</v>
      </c>
      <c r="B1052" s="367" t="str">
        <f>'[1]VI. PRESUPUESTO Y RRHH'!JS22</f>
        <v>01</v>
      </c>
      <c r="C1052" s="367" t="str">
        <f>'[1]VI. PRESUPUESTO Y RRHH'!JT22</f>
        <v xml:space="preserve"> Al Sector Privado</v>
      </c>
      <c r="D1052" s="367">
        <f>'[1]VI. PRESUPUESTO Y RRHH'!KD22</f>
        <v>0</v>
      </c>
      <c r="E1052" s="367">
        <f>'[1]VI. PRESUPUESTO Y RRHH'!KE22</f>
        <v>0</v>
      </c>
      <c r="F1052" s="367">
        <f>'[1]VI. PRESUPUESTO Y RRHH'!KF22</f>
        <v>0</v>
      </c>
      <c r="G1052" s="367">
        <f>'[1]VI. PRESUPUESTO Y RRHH'!KG22</f>
        <v>0</v>
      </c>
      <c r="H1052" s="367">
        <f>'[1]VI. PRESUPUESTO Y RRHH'!KH22</f>
        <v>0</v>
      </c>
      <c r="I1052" s="367">
        <f>'[1]VI. PRESUPUESTO Y RRHH'!KI22</f>
        <v>0</v>
      </c>
      <c r="J1052" s="367">
        <f>'[1]VI. PRESUPUESTO Y RRHH'!KJ22</f>
        <v>0</v>
      </c>
      <c r="K1052" s="367">
        <f>'[1]VI. PRESUPUESTO Y RRHH'!KK22</f>
        <v>0</v>
      </c>
      <c r="L1052" s="367">
        <f>'[1]VI. PRESUPUESTO Y RRHH'!KL22</f>
        <v>0</v>
      </c>
      <c r="M1052" s="367">
        <f>'[1]VI. PRESUPUESTO Y RRHH'!KM22</f>
        <v>0</v>
      </c>
    </row>
    <row r="1053" spans="1:13" s="381" customFormat="1" ht="15.75" customHeight="1" x14ac:dyDescent="0.25">
      <c r="A1053" s="367">
        <f>'[1]VI. PRESUPUESTO Y RRHH'!JR23</f>
        <v>0</v>
      </c>
      <c r="B1053" s="367" t="str">
        <f>'[1]VI. PRESUPUESTO Y RRHH'!JS23</f>
        <v>01</v>
      </c>
      <c r="C1053" s="367">
        <f>'[1]VI. PRESUPUESTO Y RRHH'!JT23</f>
        <v>0</v>
      </c>
      <c r="D1053" s="367">
        <f>'[1]VI. PRESUPUESTO Y RRHH'!KD23</f>
        <v>0</v>
      </c>
      <c r="E1053" s="367">
        <f>'[1]VI. PRESUPUESTO Y RRHH'!KE23</f>
        <v>0</v>
      </c>
      <c r="F1053" s="367">
        <f>'[1]VI. PRESUPUESTO Y RRHH'!KF23</f>
        <v>0</v>
      </c>
      <c r="G1053" s="367">
        <f>'[1]VI. PRESUPUESTO Y RRHH'!KG23</f>
        <v>0</v>
      </c>
      <c r="H1053" s="367">
        <f>'[1]VI. PRESUPUESTO Y RRHH'!KH23</f>
        <v>0</v>
      </c>
      <c r="I1053" s="367">
        <f>'[1]VI. PRESUPUESTO Y RRHH'!KI23</f>
        <v>0</v>
      </c>
      <c r="J1053" s="367">
        <f>'[1]VI. PRESUPUESTO Y RRHH'!KJ23</f>
        <v>0</v>
      </c>
      <c r="K1053" s="367">
        <f>'[1]VI. PRESUPUESTO Y RRHH'!KK23</f>
        <v>0</v>
      </c>
      <c r="L1053" s="367">
        <f>'[1]VI. PRESUPUESTO Y RRHH'!KL23</f>
        <v>0</v>
      </c>
      <c r="M1053" s="367">
        <f>'[1]VI. PRESUPUESTO Y RRHH'!KM23</f>
        <v>0</v>
      </c>
    </row>
    <row r="1054" spans="1:13" s="381" customFormat="1" ht="15.75" customHeight="1" x14ac:dyDescent="0.25">
      <c r="A1054" s="367">
        <f>'[1]VI. PRESUPUESTO Y RRHH'!JR24</f>
        <v>0</v>
      </c>
      <c r="B1054" s="367" t="str">
        <f>'[1]VI. PRESUPUESTO Y RRHH'!JS24</f>
        <v>01</v>
      </c>
      <c r="C1054" s="367">
        <f>'[1]VI. PRESUPUESTO Y RRHH'!JT24</f>
        <v>0</v>
      </c>
      <c r="D1054" s="367">
        <f>'[1]VI. PRESUPUESTO Y RRHH'!KD24</f>
        <v>0</v>
      </c>
      <c r="E1054" s="367">
        <f>'[1]VI. PRESUPUESTO Y RRHH'!KE24</f>
        <v>0</v>
      </c>
      <c r="F1054" s="367">
        <f>'[1]VI. PRESUPUESTO Y RRHH'!KF24</f>
        <v>0</v>
      </c>
      <c r="G1054" s="367">
        <f>'[1]VI. PRESUPUESTO Y RRHH'!KG24</f>
        <v>0</v>
      </c>
      <c r="H1054" s="367">
        <f>'[1]VI. PRESUPUESTO Y RRHH'!KH24</f>
        <v>0</v>
      </c>
      <c r="I1054" s="367">
        <f>'[1]VI. PRESUPUESTO Y RRHH'!KI24</f>
        <v>0</v>
      </c>
      <c r="J1054" s="367">
        <f>'[1]VI. PRESUPUESTO Y RRHH'!KJ24</f>
        <v>0</v>
      </c>
      <c r="K1054" s="367">
        <f>'[1]VI. PRESUPUESTO Y RRHH'!KK24</f>
        <v>0</v>
      </c>
      <c r="L1054" s="367">
        <f>'[1]VI. PRESUPUESTO Y RRHH'!KL24</f>
        <v>0</v>
      </c>
      <c r="M1054" s="367">
        <f>'[1]VI. PRESUPUESTO Y RRHH'!KM24</f>
        <v>0</v>
      </c>
    </row>
    <row r="1055" spans="1:13" s="381" customFormat="1" ht="15.75" customHeight="1" x14ac:dyDescent="0.25">
      <c r="A1055" s="367">
        <f>'[1]VI. PRESUPUESTO Y RRHH'!JR25</f>
        <v>0</v>
      </c>
      <c r="B1055" s="367" t="str">
        <f>'[1]VI. PRESUPUESTO Y RRHH'!JS25</f>
        <v>01</v>
      </c>
      <c r="C1055" s="367">
        <f>'[1]VI. PRESUPUESTO Y RRHH'!JT25</f>
        <v>0</v>
      </c>
      <c r="D1055" s="367">
        <f>'[1]VI. PRESUPUESTO Y RRHH'!KD25</f>
        <v>0</v>
      </c>
      <c r="E1055" s="367">
        <f>'[1]VI. PRESUPUESTO Y RRHH'!KE25</f>
        <v>0</v>
      </c>
      <c r="F1055" s="367">
        <f>'[1]VI. PRESUPUESTO Y RRHH'!KF25</f>
        <v>0</v>
      </c>
      <c r="G1055" s="367">
        <f>'[1]VI. PRESUPUESTO Y RRHH'!KG25</f>
        <v>0</v>
      </c>
      <c r="H1055" s="367">
        <f>'[1]VI. PRESUPUESTO Y RRHH'!KH25</f>
        <v>0</v>
      </c>
      <c r="I1055" s="367">
        <f>'[1]VI. PRESUPUESTO Y RRHH'!KI25</f>
        <v>0</v>
      </c>
      <c r="J1055" s="367">
        <f>'[1]VI. PRESUPUESTO Y RRHH'!KJ25</f>
        <v>0</v>
      </c>
      <c r="K1055" s="367">
        <f>'[1]VI. PRESUPUESTO Y RRHH'!KK25</f>
        <v>0</v>
      </c>
      <c r="L1055" s="367">
        <f>'[1]VI. PRESUPUESTO Y RRHH'!KL25</f>
        <v>0</v>
      </c>
      <c r="M1055" s="367">
        <f>'[1]VI. PRESUPUESTO Y RRHH'!KM25</f>
        <v>0</v>
      </c>
    </row>
    <row r="1056" spans="1:13" s="381" customFormat="1" ht="15.75" customHeight="1" x14ac:dyDescent="0.25">
      <c r="A1056" s="367">
        <f>'[1]VI. PRESUPUESTO Y RRHH'!JR26</f>
        <v>0</v>
      </c>
      <c r="B1056" s="367" t="str">
        <f>'[1]VI. PRESUPUESTO Y RRHH'!JS26</f>
        <v>01</v>
      </c>
      <c r="C1056" s="367">
        <f>'[1]VI. PRESUPUESTO Y RRHH'!JT26</f>
        <v>0</v>
      </c>
      <c r="D1056" s="367">
        <f>'[1]VI. PRESUPUESTO Y RRHH'!KD26</f>
        <v>0</v>
      </c>
      <c r="E1056" s="367">
        <f>'[1]VI. PRESUPUESTO Y RRHH'!KE26</f>
        <v>0</v>
      </c>
      <c r="F1056" s="367">
        <f>'[1]VI. PRESUPUESTO Y RRHH'!KF26</f>
        <v>0</v>
      </c>
      <c r="G1056" s="367">
        <f>'[1]VI. PRESUPUESTO Y RRHH'!KG26</f>
        <v>0</v>
      </c>
      <c r="H1056" s="367">
        <f>'[1]VI. PRESUPUESTO Y RRHH'!KH26</f>
        <v>0</v>
      </c>
      <c r="I1056" s="367">
        <f>'[1]VI. PRESUPUESTO Y RRHH'!KI26</f>
        <v>0</v>
      </c>
      <c r="J1056" s="367">
        <f>'[1]VI. PRESUPUESTO Y RRHH'!KJ26</f>
        <v>0</v>
      </c>
      <c r="K1056" s="367">
        <f>'[1]VI. PRESUPUESTO Y RRHH'!KK26</f>
        <v>0</v>
      </c>
      <c r="L1056" s="367">
        <f>'[1]VI. PRESUPUESTO Y RRHH'!KL26</f>
        <v>0</v>
      </c>
      <c r="M1056" s="367">
        <f>'[1]VI. PRESUPUESTO Y RRHH'!KM26</f>
        <v>0</v>
      </c>
    </row>
    <row r="1057" spans="1:13" s="381" customFormat="1" ht="15.75" customHeight="1" x14ac:dyDescent="0.25">
      <c r="A1057" s="367">
        <f>'[1]VI. PRESUPUESTO Y RRHH'!JR27</f>
        <v>0</v>
      </c>
      <c r="B1057" s="367" t="str">
        <f>'[1]VI. PRESUPUESTO Y RRHH'!JS27</f>
        <v>02</v>
      </c>
      <c r="C1057" s="367" t="str">
        <f>'[1]VI. PRESUPUESTO Y RRHH'!JT27</f>
        <v>Al Gobierno Central</v>
      </c>
      <c r="D1057" s="367">
        <f>'[1]VI. PRESUPUESTO Y RRHH'!KD27</f>
        <v>0</v>
      </c>
      <c r="E1057" s="367">
        <f>'[1]VI. PRESUPUESTO Y RRHH'!KE27</f>
        <v>0</v>
      </c>
      <c r="F1057" s="367">
        <f>'[1]VI. PRESUPUESTO Y RRHH'!KF27</f>
        <v>0</v>
      </c>
      <c r="G1057" s="367">
        <f>'[1]VI. PRESUPUESTO Y RRHH'!KG27</f>
        <v>0</v>
      </c>
      <c r="H1057" s="367">
        <f>'[1]VI. PRESUPUESTO Y RRHH'!KH27</f>
        <v>0</v>
      </c>
      <c r="I1057" s="367">
        <f>'[1]VI. PRESUPUESTO Y RRHH'!KI27</f>
        <v>0</v>
      </c>
      <c r="J1057" s="367">
        <f>'[1]VI. PRESUPUESTO Y RRHH'!KJ27</f>
        <v>0</v>
      </c>
      <c r="K1057" s="367">
        <f>'[1]VI. PRESUPUESTO Y RRHH'!KK27</f>
        <v>0</v>
      </c>
      <c r="L1057" s="367">
        <f>'[1]VI. PRESUPUESTO Y RRHH'!KL27</f>
        <v>0</v>
      </c>
      <c r="M1057" s="367">
        <f>'[1]VI. PRESUPUESTO Y RRHH'!KM27</f>
        <v>0</v>
      </c>
    </row>
    <row r="1058" spans="1:13" s="381" customFormat="1" ht="15.75" customHeight="1" x14ac:dyDescent="0.25">
      <c r="A1058" s="367">
        <f>'[1]VI. PRESUPUESTO Y RRHH'!JR28</f>
        <v>0</v>
      </c>
      <c r="B1058" s="367" t="str">
        <f>'[1]VI. PRESUPUESTO Y RRHH'!JS28</f>
        <v>03</v>
      </c>
      <c r="C1058" s="367" t="str">
        <f>'[1]VI. PRESUPUESTO Y RRHH'!JT28</f>
        <v>A Otras Entidades Públicas</v>
      </c>
      <c r="D1058" s="367">
        <f>'[1]VI. PRESUPUESTO Y RRHH'!KD28</f>
        <v>0</v>
      </c>
      <c r="E1058" s="367">
        <f>'[1]VI. PRESUPUESTO Y RRHH'!KE28</f>
        <v>0</v>
      </c>
      <c r="F1058" s="367">
        <f>'[1]VI. PRESUPUESTO Y RRHH'!KF28</f>
        <v>0</v>
      </c>
      <c r="G1058" s="367">
        <f>'[1]VI. PRESUPUESTO Y RRHH'!KG28</f>
        <v>0</v>
      </c>
      <c r="H1058" s="367">
        <f>'[1]VI. PRESUPUESTO Y RRHH'!KH28</f>
        <v>0</v>
      </c>
      <c r="I1058" s="367">
        <f>'[1]VI. PRESUPUESTO Y RRHH'!KI28</f>
        <v>0</v>
      </c>
      <c r="J1058" s="367">
        <f>'[1]VI. PRESUPUESTO Y RRHH'!KJ28</f>
        <v>0</v>
      </c>
      <c r="K1058" s="367">
        <f>'[1]VI. PRESUPUESTO Y RRHH'!KK28</f>
        <v>0</v>
      </c>
      <c r="L1058" s="367">
        <f>'[1]VI. PRESUPUESTO Y RRHH'!KL28</f>
        <v>0</v>
      </c>
      <c r="M1058" s="367">
        <f>'[1]VI. PRESUPUESTO Y RRHH'!KM28</f>
        <v>0</v>
      </c>
    </row>
    <row r="1059" spans="1:13" s="381" customFormat="1" ht="15.75" customHeight="1" x14ac:dyDescent="0.25">
      <c r="A1059" s="367">
        <f>'[1]VI. PRESUPUESTO Y RRHH'!JR29</f>
        <v>0</v>
      </c>
      <c r="B1059" s="367" t="str">
        <f>'[1]VI. PRESUPUESTO Y RRHH'!JS29</f>
        <v xml:space="preserve">04 </v>
      </c>
      <c r="C1059" s="367" t="str">
        <f>'[1]VI. PRESUPUESTO Y RRHH'!JT29</f>
        <v>A Empresas Públicas no financieras</v>
      </c>
      <c r="D1059" s="367">
        <f>'[1]VI. PRESUPUESTO Y RRHH'!KD29</f>
        <v>0</v>
      </c>
      <c r="E1059" s="367">
        <f>'[1]VI. PRESUPUESTO Y RRHH'!KE29</f>
        <v>0</v>
      </c>
      <c r="F1059" s="367">
        <f>'[1]VI. PRESUPUESTO Y RRHH'!KF29</f>
        <v>0</v>
      </c>
      <c r="G1059" s="367">
        <f>'[1]VI. PRESUPUESTO Y RRHH'!KG29</f>
        <v>0</v>
      </c>
      <c r="H1059" s="367">
        <f>'[1]VI. PRESUPUESTO Y RRHH'!KH29</f>
        <v>0</v>
      </c>
      <c r="I1059" s="367">
        <f>'[1]VI. PRESUPUESTO Y RRHH'!KI29</f>
        <v>0</v>
      </c>
      <c r="J1059" s="367">
        <f>'[1]VI. PRESUPUESTO Y RRHH'!KJ29</f>
        <v>0</v>
      </c>
      <c r="K1059" s="367">
        <f>'[1]VI. PRESUPUESTO Y RRHH'!KK29</f>
        <v>0</v>
      </c>
      <c r="L1059" s="367">
        <f>'[1]VI. PRESUPUESTO Y RRHH'!KL29</f>
        <v>0</v>
      </c>
      <c r="M1059" s="367">
        <f>'[1]VI. PRESUPUESTO Y RRHH'!KM29</f>
        <v>0</v>
      </c>
    </row>
    <row r="1060" spans="1:13" s="381" customFormat="1" ht="15.75" customHeight="1" x14ac:dyDescent="0.25">
      <c r="A1060" s="367" t="str">
        <f>'[1]VI. PRESUPUESTO Y RRHH'!JR30</f>
        <v/>
      </c>
      <c r="B1060" s="367" t="str">
        <f>'[1]VI. PRESUPUESTO Y RRHH'!JS30</f>
        <v>05</v>
      </c>
      <c r="C1060" s="367" t="str">
        <f>'[1]VI. PRESUPUESTO Y RRHH'!JT30</f>
        <v>A Empresas Públicas  financieras</v>
      </c>
      <c r="D1060" s="367">
        <f>'[1]VI. PRESUPUESTO Y RRHH'!KD30</f>
        <v>0</v>
      </c>
      <c r="E1060" s="367">
        <f>'[1]VI. PRESUPUESTO Y RRHH'!KE30</f>
        <v>0</v>
      </c>
      <c r="F1060" s="367">
        <f>'[1]VI. PRESUPUESTO Y RRHH'!KF30</f>
        <v>0</v>
      </c>
      <c r="G1060" s="367">
        <f>'[1]VI. PRESUPUESTO Y RRHH'!KG30</f>
        <v>0</v>
      </c>
      <c r="H1060" s="367">
        <f>'[1]VI. PRESUPUESTO Y RRHH'!KH30</f>
        <v>0</v>
      </c>
      <c r="I1060" s="367">
        <f>'[1]VI. PRESUPUESTO Y RRHH'!KI30</f>
        <v>0</v>
      </c>
      <c r="J1060" s="367">
        <f>'[1]VI. PRESUPUESTO Y RRHH'!KJ30</f>
        <v>0</v>
      </c>
      <c r="K1060" s="367">
        <f>'[1]VI. PRESUPUESTO Y RRHH'!KK30</f>
        <v>0</v>
      </c>
      <c r="L1060" s="367">
        <f>'[1]VI. PRESUPUESTO Y RRHH'!KL30</f>
        <v>0</v>
      </c>
      <c r="M1060" s="367">
        <f>'[1]VI. PRESUPUESTO Y RRHH'!KM30</f>
        <v>0</v>
      </c>
    </row>
    <row r="1061" spans="1:13" s="381" customFormat="1" ht="15.75" customHeight="1" x14ac:dyDescent="0.25">
      <c r="A1061" s="367">
        <f>'[1]VI. PRESUPUESTO Y RRHH'!JR31</f>
        <v>0</v>
      </c>
      <c r="B1061" s="367" t="str">
        <f>'[1]VI. PRESUPUESTO Y RRHH'!JS31</f>
        <v>06</v>
      </c>
      <c r="C1061" s="367" t="str">
        <f>'[1]VI. PRESUPUESTO Y RRHH'!JT31</f>
        <v>A gobiernos extranjeros</v>
      </c>
      <c r="D1061" s="367">
        <f>'[1]VI. PRESUPUESTO Y RRHH'!KD31</f>
        <v>0</v>
      </c>
      <c r="E1061" s="367">
        <f>'[1]VI. PRESUPUESTO Y RRHH'!KE31</f>
        <v>0</v>
      </c>
      <c r="F1061" s="367">
        <f>'[1]VI. PRESUPUESTO Y RRHH'!KF31</f>
        <v>0</v>
      </c>
      <c r="G1061" s="367">
        <f>'[1]VI. PRESUPUESTO Y RRHH'!KG31</f>
        <v>0</v>
      </c>
      <c r="H1061" s="367">
        <f>'[1]VI. PRESUPUESTO Y RRHH'!KH31</f>
        <v>0</v>
      </c>
      <c r="I1061" s="367">
        <f>'[1]VI. PRESUPUESTO Y RRHH'!KI31</f>
        <v>0</v>
      </c>
      <c r="J1061" s="367">
        <f>'[1]VI. PRESUPUESTO Y RRHH'!KJ31</f>
        <v>0</v>
      </c>
      <c r="K1061" s="367">
        <f>'[1]VI. PRESUPUESTO Y RRHH'!KK31</f>
        <v>0</v>
      </c>
      <c r="L1061" s="367">
        <f>'[1]VI. PRESUPUESTO Y RRHH'!KL31</f>
        <v>0</v>
      </c>
      <c r="M1061" s="367">
        <f>'[1]VI. PRESUPUESTO Y RRHH'!KM31</f>
        <v>0</v>
      </c>
    </row>
    <row r="1062" spans="1:13" s="381" customFormat="1" ht="15.75" customHeight="1" x14ac:dyDescent="0.25">
      <c r="A1062" s="367">
        <f>'[1]VI. PRESUPUESTO Y RRHH'!JR32</f>
        <v>0</v>
      </c>
      <c r="B1062" s="367" t="str">
        <f>'[1]VI. PRESUPUESTO Y RRHH'!JS32</f>
        <v>07</v>
      </c>
      <c r="C1062" s="367" t="str">
        <f>'[1]VI. PRESUPUESTO Y RRHH'!JT32</f>
        <v>A Org. Internacionales</v>
      </c>
      <c r="D1062" s="367">
        <f>'[1]VI. PRESUPUESTO Y RRHH'!KD32</f>
        <v>0</v>
      </c>
      <c r="E1062" s="367">
        <f>'[1]VI. PRESUPUESTO Y RRHH'!KE32</f>
        <v>0</v>
      </c>
      <c r="F1062" s="367">
        <f>'[1]VI. PRESUPUESTO Y RRHH'!KF32</f>
        <v>0</v>
      </c>
      <c r="G1062" s="367">
        <f>'[1]VI. PRESUPUESTO Y RRHH'!KG32</f>
        <v>0</v>
      </c>
      <c r="H1062" s="367">
        <f>'[1]VI. PRESUPUESTO Y RRHH'!KH32</f>
        <v>0</v>
      </c>
      <c r="I1062" s="367">
        <f>'[1]VI. PRESUPUESTO Y RRHH'!KI32</f>
        <v>0</v>
      </c>
      <c r="J1062" s="367">
        <f>'[1]VI. PRESUPUESTO Y RRHH'!KJ32</f>
        <v>0</v>
      </c>
      <c r="K1062" s="367">
        <f>'[1]VI. PRESUPUESTO Y RRHH'!KK32</f>
        <v>0</v>
      </c>
      <c r="L1062" s="367">
        <f>'[1]VI. PRESUPUESTO Y RRHH'!KL32</f>
        <v>0</v>
      </c>
      <c r="M1062" s="367">
        <f>'[1]VI. PRESUPUESTO Y RRHH'!KM32</f>
        <v>0</v>
      </c>
    </row>
    <row r="1063" spans="1:13" s="381" customFormat="1" ht="15.75" customHeight="1" x14ac:dyDescent="0.25">
      <c r="A1063" s="367">
        <f>'[1]VI. PRESUPUESTO Y RRHH'!JR33</f>
        <v>25</v>
      </c>
      <c r="B1063" s="367">
        <f>'[1]VI. PRESUPUESTO Y RRHH'!JS33</f>
        <v>0</v>
      </c>
      <c r="C1063" s="367" t="str">
        <f>'[1]VI. PRESUPUESTO Y RRHH'!JT33</f>
        <v>INTEGROS AL FISCO</v>
      </c>
      <c r="D1063" s="367">
        <f>'[1]VI. PRESUPUESTO Y RRHH'!KD33</f>
        <v>0</v>
      </c>
      <c r="E1063" s="367">
        <f>'[1]VI. PRESUPUESTO Y RRHH'!KE33</f>
        <v>0</v>
      </c>
      <c r="F1063" s="367">
        <f>'[1]VI. PRESUPUESTO Y RRHH'!KF33</f>
        <v>0</v>
      </c>
      <c r="G1063" s="367">
        <f>'[1]VI. PRESUPUESTO Y RRHH'!KG33</f>
        <v>0</v>
      </c>
      <c r="H1063" s="367">
        <f>'[1]VI. PRESUPUESTO Y RRHH'!KH33</f>
        <v>0</v>
      </c>
      <c r="I1063" s="367">
        <f>'[1]VI. PRESUPUESTO Y RRHH'!KI33</f>
        <v>0</v>
      </c>
      <c r="J1063" s="367">
        <f>'[1]VI. PRESUPUESTO Y RRHH'!KJ33</f>
        <v>0</v>
      </c>
      <c r="K1063" s="367">
        <f>'[1]VI. PRESUPUESTO Y RRHH'!KK33</f>
        <v>0</v>
      </c>
      <c r="L1063" s="367">
        <f>'[1]VI. PRESUPUESTO Y RRHH'!KL33</f>
        <v>0</v>
      </c>
      <c r="M1063" s="367">
        <f>'[1]VI. PRESUPUESTO Y RRHH'!KM33</f>
        <v>0</v>
      </c>
    </row>
    <row r="1064" spans="1:13" s="381" customFormat="1" ht="15.75" customHeight="1" x14ac:dyDescent="0.25">
      <c r="A1064" s="367">
        <f>'[1]VI. PRESUPUESTO Y RRHH'!JR34</f>
        <v>26</v>
      </c>
      <c r="B1064" s="367">
        <f>'[1]VI. PRESUPUESTO Y RRHH'!JS34</f>
        <v>0</v>
      </c>
      <c r="C1064" s="367" t="str">
        <f>'[1]VI. PRESUPUESTO Y RRHH'!JT34</f>
        <v>OTROS GASTOS CORRIENTES</v>
      </c>
      <c r="D1064" s="367">
        <f>'[1]VI. PRESUPUESTO Y RRHH'!KD34</f>
        <v>0</v>
      </c>
      <c r="E1064" s="367">
        <f>'[1]VI. PRESUPUESTO Y RRHH'!KE34</f>
        <v>0</v>
      </c>
      <c r="F1064" s="367">
        <f>'[1]VI. PRESUPUESTO Y RRHH'!KF34</f>
        <v>0</v>
      </c>
      <c r="G1064" s="367">
        <f>'[1]VI. PRESUPUESTO Y RRHH'!KG34</f>
        <v>0</v>
      </c>
      <c r="H1064" s="367">
        <f>'[1]VI. PRESUPUESTO Y RRHH'!KH34</f>
        <v>0</v>
      </c>
      <c r="I1064" s="367">
        <f>'[1]VI. PRESUPUESTO Y RRHH'!KI34</f>
        <v>0</v>
      </c>
      <c r="J1064" s="367">
        <f>'[1]VI. PRESUPUESTO Y RRHH'!KJ34</f>
        <v>0</v>
      </c>
      <c r="K1064" s="367">
        <f>'[1]VI. PRESUPUESTO Y RRHH'!KK34</f>
        <v>0</v>
      </c>
      <c r="L1064" s="367">
        <f>'[1]VI. PRESUPUESTO Y RRHH'!KL34</f>
        <v>0</v>
      </c>
      <c r="M1064" s="367">
        <f>'[1]VI. PRESUPUESTO Y RRHH'!KM34</f>
        <v>0</v>
      </c>
    </row>
    <row r="1065" spans="1:13" s="381" customFormat="1" ht="15.75" customHeight="1" x14ac:dyDescent="0.25">
      <c r="A1065" s="367">
        <f>'[1]VI. PRESUPUESTO Y RRHH'!JR35</f>
        <v>27</v>
      </c>
      <c r="B1065" s="367">
        <f>'[1]VI. PRESUPUESTO Y RRHH'!JS35</f>
        <v>0</v>
      </c>
      <c r="C1065" s="367" t="str">
        <f>'[1]VI. PRESUPUESTO Y RRHH'!JT35</f>
        <v>APORTE FISCAL LIBRE</v>
      </c>
      <c r="D1065" s="367">
        <f>'[1]VI. PRESUPUESTO Y RRHH'!KD35</f>
        <v>0</v>
      </c>
      <c r="E1065" s="367">
        <f>'[1]VI. PRESUPUESTO Y RRHH'!KE35</f>
        <v>0</v>
      </c>
      <c r="F1065" s="367">
        <f>'[1]VI. PRESUPUESTO Y RRHH'!KF35</f>
        <v>0</v>
      </c>
      <c r="G1065" s="367">
        <f>'[1]VI. PRESUPUESTO Y RRHH'!KG35</f>
        <v>0</v>
      </c>
      <c r="H1065" s="367">
        <f>'[1]VI. PRESUPUESTO Y RRHH'!KH35</f>
        <v>0</v>
      </c>
      <c r="I1065" s="367">
        <f>'[1]VI. PRESUPUESTO Y RRHH'!KI35</f>
        <v>0</v>
      </c>
      <c r="J1065" s="367">
        <f>'[1]VI. PRESUPUESTO Y RRHH'!KJ35</f>
        <v>0</v>
      </c>
      <c r="K1065" s="367">
        <f>'[1]VI. PRESUPUESTO Y RRHH'!KK35</f>
        <v>0</v>
      </c>
      <c r="L1065" s="367">
        <f>'[1]VI. PRESUPUESTO Y RRHH'!KL35</f>
        <v>0</v>
      </c>
      <c r="M1065" s="367">
        <f>'[1]VI. PRESUPUESTO Y RRHH'!KM35</f>
        <v>0</v>
      </c>
    </row>
    <row r="1066" spans="1:13" s="381" customFormat="1" ht="15.75" customHeight="1" x14ac:dyDescent="0.25">
      <c r="A1066" s="367">
        <f>'[1]VI. PRESUPUESTO Y RRHH'!JR36</f>
        <v>28</v>
      </c>
      <c r="B1066" s="367">
        <f>'[1]VI. PRESUPUESTO Y RRHH'!JS36</f>
        <v>0</v>
      </c>
      <c r="C1066" s="367" t="str">
        <f>'[1]VI. PRESUPUESTO Y RRHH'!JT36</f>
        <v>APORTE FISCAL PARA SERVICIO DE LA DEUDA</v>
      </c>
      <c r="D1066" s="367">
        <f>'[1]VI. PRESUPUESTO Y RRHH'!KD36</f>
        <v>0</v>
      </c>
      <c r="E1066" s="367">
        <f>'[1]VI. PRESUPUESTO Y RRHH'!KE36</f>
        <v>0</v>
      </c>
      <c r="F1066" s="367">
        <f>'[1]VI. PRESUPUESTO Y RRHH'!KF36</f>
        <v>0</v>
      </c>
      <c r="G1066" s="367">
        <f>'[1]VI. PRESUPUESTO Y RRHH'!KG36</f>
        <v>0</v>
      </c>
      <c r="H1066" s="367">
        <f>'[1]VI. PRESUPUESTO Y RRHH'!KH36</f>
        <v>0</v>
      </c>
      <c r="I1066" s="367">
        <f>'[1]VI. PRESUPUESTO Y RRHH'!KI36</f>
        <v>0</v>
      </c>
      <c r="J1066" s="367">
        <f>'[1]VI. PRESUPUESTO Y RRHH'!KJ36</f>
        <v>0</v>
      </c>
      <c r="K1066" s="367">
        <f>'[1]VI. PRESUPUESTO Y RRHH'!KK36</f>
        <v>0</v>
      </c>
      <c r="L1066" s="367">
        <f>'[1]VI. PRESUPUESTO Y RRHH'!KL36</f>
        <v>0</v>
      </c>
      <c r="M1066" s="367">
        <f>'[1]VI. PRESUPUESTO Y RRHH'!KM36</f>
        <v>0</v>
      </c>
    </row>
    <row r="1067" spans="1:13" s="381" customFormat="1" ht="15.75" customHeight="1" x14ac:dyDescent="0.25">
      <c r="A1067" s="367">
        <f>'[1]VI. PRESUPUESTO Y RRHH'!JR37</f>
        <v>29</v>
      </c>
      <c r="B1067" s="367">
        <f>'[1]VI. PRESUPUESTO Y RRHH'!JS37</f>
        <v>0</v>
      </c>
      <c r="C1067" s="367" t="str">
        <f>'[1]VI. PRESUPUESTO Y RRHH'!JT37</f>
        <v>ADQUISICION DE ACTIVOS NO FINANCIEROS</v>
      </c>
      <c r="D1067" s="367">
        <f>'[1]VI. PRESUPUESTO Y RRHH'!KD37</f>
        <v>0</v>
      </c>
      <c r="E1067" s="367">
        <f>'[1]VI. PRESUPUESTO Y RRHH'!KE37</f>
        <v>0</v>
      </c>
      <c r="F1067" s="367">
        <f>'[1]VI. PRESUPUESTO Y RRHH'!KF37</f>
        <v>0</v>
      </c>
      <c r="G1067" s="367">
        <f>'[1]VI. PRESUPUESTO Y RRHH'!KG37</f>
        <v>0</v>
      </c>
      <c r="H1067" s="367">
        <f>'[1]VI. PRESUPUESTO Y RRHH'!KH37</f>
        <v>0</v>
      </c>
      <c r="I1067" s="367">
        <f>'[1]VI. PRESUPUESTO Y RRHH'!KI37</f>
        <v>0</v>
      </c>
      <c r="J1067" s="367">
        <f>'[1]VI. PRESUPUESTO Y RRHH'!KJ37</f>
        <v>0</v>
      </c>
      <c r="K1067" s="367">
        <f>'[1]VI. PRESUPUESTO Y RRHH'!KK37</f>
        <v>0</v>
      </c>
      <c r="L1067" s="367">
        <f>'[1]VI. PRESUPUESTO Y RRHH'!KL37</f>
        <v>0</v>
      </c>
      <c r="M1067" s="367">
        <f>'[1]VI. PRESUPUESTO Y RRHH'!KM37</f>
        <v>0</v>
      </c>
    </row>
    <row r="1068" spans="1:13" s="381" customFormat="1" ht="15.75" customHeight="1" x14ac:dyDescent="0.25">
      <c r="A1068" s="367">
        <f>'[1]VI. PRESUPUESTO Y RRHH'!JR38</f>
        <v>30</v>
      </c>
      <c r="B1068" s="367">
        <f>'[1]VI. PRESUPUESTO Y RRHH'!JS38</f>
        <v>0</v>
      </c>
      <c r="C1068" s="367" t="str">
        <f>'[1]VI. PRESUPUESTO Y RRHH'!JT38</f>
        <v xml:space="preserve">ADQUISICIÓN DE ACTIVO FINANCIERO </v>
      </c>
      <c r="D1068" s="367">
        <f>'[1]VI. PRESUPUESTO Y RRHH'!KD38</f>
        <v>0</v>
      </c>
      <c r="E1068" s="367">
        <f>'[1]VI. PRESUPUESTO Y RRHH'!KE38</f>
        <v>0</v>
      </c>
      <c r="F1068" s="367">
        <f>'[1]VI. PRESUPUESTO Y RRHH'!KF38</f>
        <v>0</v>
      </c>
      <c r="G1068" s="367">
        <f>'[1]VI. PRESUPUESTO Y RRHH'!KG38</f>
        <v>0</v>
      </c>
      <c r="H1068" s="367">
        <f>'[1]VI. PRESUPUESTO Y RRHH'!KH38</f>
        <v>0</v>
      </c>
      <c r="I1068" s="367">
        <f>'[1]VI. PRESUPUESTO Y RRHH'!KI38</f>
        <v>0</v>
      </c>
      <c r="J1068" s="367">
        <f>'[1]VI. PRESUPUESTO Y RRHH'!KJ38</f>
        <v>0</v>
      </c>
      <c r="K1068" s="367">
        <f>'[1]VI. PRESUPUESTO Y RRHH'!KK38</f>
        <v>0</v>
      </c>
      <c r="L1068" s="367">
        <f>'[1]VI. PRESUPUESTO Y RRHH'!KL38</f>
        <v>0</v>
      </c>
      <c r="M1068" s="367">
        <f>'[1]VI. PRESUPUESTO Y RRHH'!KM38</f>
        <v>0</v>
      </c>
    </row>
    <row r="1069" spans="1:13" s="381" customFormat="1" ht="15.75" customHeight="1" x14ac:dyDescent="0.25">
      <c r="A1069" s="367">
        <f>'[1]VI. PRESUPUESTO Y RRHH'!JR39</f>
        <v>31</v>
      </c>
      <c r="B1069" s="367">
        <f>'[1]VI. PRESUPUESTO Y RRHH'!JS39</f>
        <v>0</v>
      </c>
      <c r="C1069" s="367" t="str">
        <f>'[1]VI. PRESUPUESTO Y RRHH'!JT39</f>
        <v>INICIATIVAS DE INVERSION</v>
      </c>
      <c r="D1069" s="367">
        <f>'[1]VI. PRESUPUESTO Y RRHH'!KD39</f>
        <v>0</v>
      </c>
      <c r="E1069" s="367">
        <f>'[1]VI. PRESUPUESTO Y RRHH'!KE39</f>
        <v>0</v>
      </c>
      <c r="F1069" s="367">
        <f>'[1]VI. PRESUPUESTO Y RRHH'!KF39</f>
        <v>0</v>
      </c>
      <c r="G1069" s="367">
        <f>'[1]VI. PRESUPUESTO Y RRHH'!KG39</f>
        <v>0</v>
      </c>
      <c r="H1069" s="367">
        <f>'[1]VI. PRESUPUESTO Y RRHH'!KH39</f>
        <v>0</v>
      </c>
      <c r="I1069" s="367">
        <f>'[1]VI. PRESUPUESTO Y RRHH'!KI39</f>
        <v>0</v>
      </c>
      <c r="J1069" s="367">
        <f>'[1]VI. PRESUPUESTO Y RRHH'!KJ39</f>
        <v>0</v>
      </c>
      <c r="K1069" s="367">
        <f>'[1]VI. PRESUPUESTO Y RRHH'!KK39</f>
        <v>0</v>
      </c>
      <c r="L1069" s="367">
        <f>'[1]VI. PRESUPUESTO Y RRHH'!KL39</f>
        <v>0</v>
      </c>
      <c r="M1069" s="367">
        <f>'[1]VI. PRESUPUESTO Y RRHH'!KM39</f>
        <v>0</v>
      </c>
    </row>
    <row r="1070" spans="1:13" s="381" customFormat="1" ht="15.75" customHeight="1" x14ac:dyDescent="0.25">
      <c r="A1070" s="367">
        <f>'[1]VI. PRESUPUESTO Y RRHH'!JR40</f>
        <v>32</v>
      </c>
      <c r="B1070" s="367">
        <f>'[1]VI. PRESUPUESTO Y RRHH'!JS40</f>
        <v>0</v>
      </c>
      <c r="C1070" s="367" t="str">
        <f>'[1]VI. PRESUPUESTO Y RRHH'!JT40</f>
        <v>PRESTAMOS</v>
      </c>
      <c r="D1070" s="367">
        <f>'[1]VI. PRESUPUESTO Y RRHH'!KD40</f>
        <v>0</v>
      </c>
      <c r="E1070" s="367">
        <f>'[1]VI. PRESUPUESTO Y RRHH'!KE40</f>
        <v>0</v>
      </c>
      <c r="F1070" s="367">
        <f>'[1]VI. PRESUPUESTO Y RRHH'!KF40</f>
        <v>0</v>
      </c>
      <c r="G1070" s="367">
        <f>'[1]VI. PRESUPUESTO Y RRHH'!KG40</f>
        <v>0</v>
      </c>
      <c r="H1070" s="367">
        <f>'[1]VI. PRESUPUESTO Y RRHH'!KH40</f>
        <v>0</v>
      </c>
      <c r="I1070" s="367">
        <f>'[1]VI. PRESUPUESTO Y RRHH'!KI40</f>
        <v>0</v>
      </c>
      <c r="J1070" s="367">
        <f>'[1]VI. PRESUPUESTO Y RRHH'!KJ40</f>
        <v>0</v>
      </c>
      <c r="K1070" s="367">
        <f>'[1]VI. PRESUPUESTO Y RRHH'!KK40</f>
        <v>0</v>
      </c>
      <c r="L1070" s="367">
        <f>'[1]VI. PRESUPUESTO Y RRHH'!KL40</f>
        <v>0</v>
      </c>
      <c r="M1070" s="367">
        <f>'[1]VI. PRESUPUESTO Y RRHH'!KM40</f>
        <v>0</v>
      </c>
    </row>
    <row r="1071" spans="1:13" s="381" customFormat="1" ht="15.75" customHeight="1" x14ac:dyDescent="0.25">
      <c r="A1071" s="367">
        <f>'[1]VI. PRESUPUESTO Y RRHH'!JR41</f>
        <v>33</v>
      </c>
      <c r="B1071" s="367">
        <f>'[1]VI. PRESUPUESTO Y RRHH'!JS41</f>
        <v>0</v>
      </c>
      <c r="C1071" s="367" t="str">
        <f>'[1]VI. PRESUPUESTO Y RRHH'!JT41</f>
        <v>TRANSFERENCIAS DE CAPITAL</v>
      </c>
      <c r="D1071" s="367">
        <f>'[1]VI. PRESUPUESTO Y RRHH'!KD41</f>
        <v>0</v>
      </c>
      <c r="E1071" s="367">
        <f>'[1]VI. PRESUPUESTO Y RRHH'!KE41</f>
        <v>0</v>
      </c>
      <c r="F1071" s="367">
        <f>'[1]VI. PRESUPUESTO Y RRHH'!KF41</f>
        <v>0</v>
      </c>
      <c r="G1071" s="367">
        <f>'[1]VI. PRESUPUESTO Y RRHH'!KG41</f>
        <v>0</v>
      </c>
      <c r="H1071" s="367">
        <f>'[1]VI. PRESUPUESTO Y RRHH'!KH41</f>
        <v>0</v>
      </c>
      <c r="I1071" s="367">
        <f>'[1]VI. PRESUPUESTO Y RRHH'!KI41</f>
        <v>0</v>
      </c>
      <c r="J1071" s="367">
        <f>'[1]VI. PRESUPUESTO Y RRHH'!KJ41</f>
        <v>0</v>
      </c>
      <c r="K1071" s="367">
        <f>'[1]VI. PRESUPUESTO Y RRHH'!KK41</f>
        <v>0</v>
      </c>
      <c r="L1071" s="367">
        <f>'[1]VI. PRESUPUESTO Y RRHH'!KL41</f>
        <v>0</v>
      </c>
      <c r="M1071" s="367">
        <f>'[1]VI. PRESUPUESTO Y RRHH'!KM41</f>
        <v>0</v>
      </c>
    </row>
    <row r="1072" spans="1:13" s="381" customFormat="1" ht="15.75" customHeight="1" x14ac:dyDescent="0.25">
      <c r="A1072" s="367">
        <f>'[1]VI. PRESUPUESTO Y RRHH'!JR42</f>
        <v>0</v>
      </c>
      <c r="B1072" s="367" t="str">
        <f>'[1]VI. PRESUPUESTO Y RRHH'!JS42</f>
        <v>01</v>
      </c>
      <c r="C1072" s="367" t="str">
        <f>'[1]VI. PRESUPUESTO Y RRHH'!JT42</f>
        <v xml:space="preserve"> Al Sector Privado</v>
      </c>
      <c r="D1072" s="367">
        <f>'[1]VI. PRESUPUESTO Y RRHH'!KD42</f>
        <v>0</v>
      </c>
      <c r="E1072" s="367">
        <f>'[1]VI. PRESUPUESTO Y RRHH'!KE42</f>
        <v>0</v>
      </c>
      <c r="F1072" s="367">
        <f>'[1]VI. PRESUPUESTO Y RRHH'!KF42</f>
        <v>0</v>
      </c>
      <c r="G1072" s="367">
        <f>'[1]VI. PRESUPUESTO Y RRHH'!KG42</f>
        <v>0</v>
      </c>
      <c r="H1072" s="367">
        <f>'[1]VI. PRESUPUESTO Y RRHH'!KH42</f>
        <v>0</v>
      </c>
      <c r="I1072" s="367">
        <f>'[1]VI. PRESUPUESTO Y RRHH'!KI42</f>
        <v>0</v>
      </c>
      <c r="J1072" s="367">
        <f>'[1]VI. PRESUPUESTO Y RRHH'!KJ42</f>
        <v>0</v>
      </c>
      <c r="K1072" s="367">
        <f>'[1]VI. PRESUPUESTO Y RRHH'!KK42</f>
        <v>0</v>
      </c>
      <c r="L1072" s="367">
        <f>'[1]VI. PRESUPUESTO Y RRHH'!KL42</f>
        <v>0</v>
      </c>
      <c r="M1072" s="367">
        <f>'[1]VI. PRESUPUESTO Y RRHH'!KM42</f>
        <v>0</v>
      </c>
    </row>
    <row r="1073" spans="1:22" s="381" customFormat="1" ht="15.75" customHeight="1" x14ac:dyDescent="0.25">
      <c r="A1073" s="367">
        <f>'[1]VI. PRESUPUESTO Y RRHH'!JR43</f>
        <v>0</v>
      </c>
      <c r="B1073" s="367" t="str">
        <f>'[1]VI. PRESUPUESTO Y RRHH'!JS43</f>
        <v>01</v>
      </c>
      <c r="C1073" s="367">
        <f>'[1]VI. PRESUPUESTO Y RRHH'!JT43</f>
        <v>0</v>
      </c>
      <c r="D1073" s="367">
        <f>'[1]VI. PRESUPUESTO Y RRHH'!KD43</f>
        <v>0</v>
      </c>
      <c r="E1073" s="367">
        <f>'[1]VI. PRESUPUESTO Y RRHH'!KE43</f>
        <v>0</v>
      </c>
      <c r="F1073" s="367">
        <f>'[1]VI. PRESUPUESTO Y RRHH'!KF43</f>
        <v>0</v>
      </c>
      <c r="G1073" s="367">
        <f>'[1]VI. PRESUPUESTO Y RRHH'!KG43</f>
        <v>0</v>
      </c>
      <c r="H1073" s="367">
        <f>'[1]VI. PRESUPUESTO Y RRHH'!KH43</f>
        <v>0</v>
      </c>
      <c r="I1073" s="367">
        <f>'[1]VI. PRESUPUESTO Y RRHH'!KI43</f>
        <v>0</v>
      </c>
      <c r="J1073" s="367">
        <f>'[1]VI. PRESUPUESTO Y RRHH'!KJ43</f>
        <v>0</v>
      </c>
      <c r="K1073" s="367">
        <f>'[1]VI. PRESUPUESTO Y RRHH'!KK43</f>
        <v>0</v>
      </c>
      <c r="L1073" s="367">
        <f>'[1]VI. PRESUPUESTO Y RRHH'!KL43</f>
        <v>0</v>
      </c>
      <c r="M1073" s="367">
        <f>'[1]VI. PRESUPUESTO Y RRHH'!KM43</f>
        <v>0</v>
      </c>
    </row>
    <row r="1074" spans="1:22" s="381" customFormat="1" ht="15.75" customHeight="1" x14ac:dyDescent="0.25">
      <c r="A1074" s="367">
        <f>'[1]VI. PRESUPUESTO Y RRHH'!JR44</f>
        <v>0</v>
      </c>
      <c r="B1074" s="367" t="str">
        <f>'[1]VI. PRESUPUESTO Y RRHH'!JS44</f>
        <v>01</v>
      </c>
      <c r="C1074" s="367">
        <f>'[1]VI. PRESUPUESTO Y RRHH'!JT44</f>
        <v>0</v>
      </c>
      <c r="D1074" s="367">
        <f>'[1]VI. PRESUPUESTO Y RRHH'!KD44</f>
        <v>0</v>
      </c>
      <c r="E1074" s="367">
        <f>'[1]VI. PRESUPUESTO Y RRHH'!KE44</f>
        <v>0</v>
      </c>
      <c r="F1074" s="367">
        <f>'[1]VI. PRESUPUESTO Y RRHH'!KF44</f>
        <v>0</v>
      </c>
      <c r="G1074" s="367">
        <f>'[1]VI. PRESUPUESTO Y RRHH'!KG44</f>
        <v>0</v>
      </c>
      <c r="H1074" s="367">
        <f>'[1]VI. PRESUPUESTO Y RRHH'!KH44</f>
        <v>0</v>
      </c>
      <c r="I1074" s="367">
        <f>'[1]VI. PRESUPUESTO Y RRHH'!KI44</f>
        <v>0</v>
      </c>
      <c r="J1074" s="367">
        <f>'[1]VI. PRESUPUESTO Y RRHH'!KJ44</f>
        <v>0</v>
      </c>
      <c r="K1074" s="367">
        <f>'[1]VI. PRESUPUESTO Y RRHH'!KK44</f>
        <v>0</v>
      </c>
      <c r="L1074" s="367">
        <f>'[1]VI. PRESUPUESTO Y RRHH'!KL44</f>
        <v>0</v>
      </c>
      <c r="M1074" s="367">
        <f>'[1]VI. PRESUPUESTO Y RRHH'!KM44</f>
        <v>0</v>
      </c>
    </row>
    <row r="1075" spans="1:22" s="381" customFormat="1" ht="15.75" customHeight="1" x14ac:dyDescent="0.25">
      <c r="A1075" s="367">
        <f>'[1]VI. PRESUPUESTO Y RRHH'!JR45</f>
        <v>0</v>
      </c>
      <c r="B1075" s="367" t="str">
        <f>'[1]VI. PRESUPUESTO Y RRHH'!JS45</f>
        <v>01</v>
      </c>
      <c r="C1075" s="367">
        <f>'[1]VI. PRESUPUESTO Y RRHH'!JT45</f>
        <v>0</v>
      </c>
      <c r="D1075" s="367">
        <f>'[1]VI. PRESUPUESTO Y RRHH'!KD45</f>
        <v>0</v>
      </c>
      <c r="E1075" s="367">
        <f>'[1]VI. PRESUPUESTO Y RRHH'!KE45</f>
        <v>0</v>
      </c>
      <c r="F1075" s="367">
        <f>'[1]VI. PRESUPUESTO Y RRHH'!KF45</f>
        <v>0</v>
      </c>
      <c r="G1075" s="367">
        <f>'[1]VI. PRESUPUESTO Y RRHH'!KG45</f>
        <v>0</v>
      </c>
      <c r="H1075" s="367">
        <f>'[1]VI. PRESUPUESTO Y RRHH'!KH45</f>
        <v>0</v>
      </c>
      <c r="I1075" s="367">
        <f>'[1]VI. PRESUPUESTO Y RRHH'!KI45</f>
        <v>0</v>
      </c>
      <c r="J1075" s="367">
        <f>'[1]VI. PRESUPUESTO Y RRHH'!KJ45</f>
        <v>0</v>
      </c>
      <c r="K1075" s="367">
        <f>'[1]VI. PRESUPUESTO Y RRHH'!KK45</f>
        <v>0</v>
      </c>
      <c r="L1075" s="367">
        <f>'[1]VI. PRESUPUESTO Y RRHH'!KL45</f>
        <v>0</v>
      </c>
      <c r="M1075" s="367">
        <f>'[1]VI. PRESUPUESTO Y RRHH'!KM45</f>
        <v>0</v>
      </c>
    </row>
    <row r="1076" spans="1:22" s="381" customFormat="1" ht="15.75" customHeight="1" x14ac:dyDescent="0.25">
      <c r="A1076" s="367">
        <f>'[1]VI. PRESUPUESTO Y RRHH'!JR46</f>
        <v>0</v>
      </c>
      <c r="B1076" s="367" t="str">
        <f>'[1]VI. PRESUPUESTO Y RRHH'!JS46</f>
        <v>01</v>
      </c>
      <c r="C1076" s="367">
        <f>'[1]VI. PRESUPUESTO Y RRHH'!JT46</f>
        <v>0</v>
      </c>
      <c r="D1076" s="367">
        <f>'[1]VI. PRESUPUESTO Y RRHH'!KD46</f>
        <v>0</v>
      </c>
      <c r="E1076" s="367">
        <f>'[1]VI. PRESUPUESTO Y RRHH'!KE46</f>
        <v>0</v>
      </c>
      <c r="F1076" s="367">
        <f>'[1]VI. PRESUPUESTO Y RRHH'!KF46</f>
        <v>0</v>
      </c>
      <c r="G1076" s="367">
        <f>'[1]VI. PRESUPUESTO Y RRHH'!KG46</f>
        <v>0</v>
      </c>
      <c r="H1076" s="367">
        <f>'[1]VI. PRESUPUESTO Y RRHH'!KH46</f>
        <v>0</v>
      </c>
      <c r="I1076" s="367">
        <f>'[1]VI. PRESUPUESTO Y RRHH'!KI46</f>
        <v>0</v>
      </c>
      <c r="J1076" s="367">
        <f>'[1]VI. PRESUPUESTO Y RRHH'!KJ46</f>
        <v>0</v>
      </c>
      <c r="K1076" s="367">
        <f>'[1]VI. PRESUPUESTO Y RRHH'!KK46</f>
        <v>0</v>
      </c>
      <c r="L1076" s="367">
        <f>'[1]VI. PRESUPUESTO Y RRHH'!KL46</f>
        <v>0</v>
      </c>
      <c r="M1076" s="367">
        <f>'[1]VI. PRESUPUESTO Y RRHH'!KM46</f>
        <v>0</v>
      </c>
    </row>
    <row r="1077" spans="1:22" s="381" customFormat="1" ht="15.75" customHeight="1" x14ac:dyDescent="0.25">
      <c r="A1077" s="367">
        <f>'[1]VI. PRESUPUESTO Y RRHH'!JR47</f>
        <v>0</v>
      </c>
      <c r="B1077" s="367" t="str">
        <f>'[1]VI. PRESUPUESTO Y RRHH'!JS47</f>
        <v>02</v>
      </c>
      <c r="C1077" s="367" t="str">
        <f>'[1]VI. PRESUPUESTO Y RRHH'!JT47</f>
        <v>Al Gobierno Central</v>
      </c>
      <c r="D1077" s="367">
        <f>'[1]VI. PRESUPUESTO Y RRHH'!KD47</f>
        <v>0</v>
      </c>
      <c r="E1077" s="367">
        <f>'[1]VI. PRESUPUESTO Y RRHH'!KE47</f>
        <v>0</v>
      </c>
      <c r="F1077" s="367">
        <f>'[1]VI. PRESUPUESTO Y RRHH'!KF47</f>
        <v>0</v>
      </c>
      <c r="G1077" s="367">
        <f>'[1]VI. PRESUPUESTO Y RRHH'!KG47</f>
        <v>0</v>
      </c>
      <c r="H1077" s="367">
        <f>'[1]VI. PRESUPUESTO Y RRHH'!KH47</f>
        <v>0</v>
      </c>
      <c r="I1077" s="367">
        <f>'[1]VI. PRESUPUESTO Y RRHH'!KI47</f>
        <v>0</v>
      </c>
      <c r="J1077" s="367">
        <f>'[1]VI. PRESUPUESTO Y RRHH'!KJ47</f>
        <v>0</v>
      </c>
      <c r="K1077" s="367">
        <f>'[1]VI. PRESUPUESTO Y RRHH'!KK47</f>
        <v>0</v>
      </c>
      <c r="L1077" s="367">
        <f>'[1]VI. PRESUPUESTO Y RRHH'!KL47</f>
        <v>0</v>
      </c>
      <c r="M1077" s="367">
        <f>'[1]VI. PRESUPUESTO Y RRHH'!KM47</f>
        <v>0</v>
      </c>
    </row>
    <row r="1078" spans="1:22" s="381" customFormat="1" ht="15.75" customHeight="1" x14ac:dyDescent="0.25">
      <c r="A1078" s="367">
        <f>'[1]VI. PRESUPUESTO Y RRHH'!JR48</f>
        <v>0</v>
      </c>
      <c r="B1078" s="367" t="str">
        <f>'[1]VI. PRESUPUESTO Y RRHH'!JS48</f>
        <v>03</v>
      </c>
      <c r="C1078" s="367" t="str">
        <f>'[1]VI. PRESUPUESTO Y RRHH'!JT48</f>
        <v>A Otras Entidades Públicas</v>
      </c>
      <c r="D1078" s="367">
        <f>'[1]VI. PRESUPUESTO Y RRHH'!KD48</f>
        <v>0</v>
      </c>
      <c r="E1078" s="367">
        <f>'[1]VI. PRESUPUESTO Y RRHH'!KE48</f>
        <v>0</v>
      </c>
      <c r="F1078" s="367">
        <f>'[1]VI. PRESUPUESTO Y RRHH'!KF48</f>
        <v>0</v>
      </c>
      <c r="G1078" s="367">
        <f>'[1]VI. PRESUPUESTO Y RRHH'!KG48</f>
        <v>0</v>
      </c>
      <c r="H1078" s="367">
        <f>'[1]VI. PRESUPUESTO Y RRHH'!KH48</f>
        <v>0</v>
      </c>
      <c r="I1078" s="367">
        <f>'[1]VI. PRESUPUESTO Y RRHH'!KI48</f>
        <v>0</v>
      </c>
      <c r="J1078" s="367">
        <f>'[1]VI. PRESUPUESTO Y RRHH'!KJ48</f>
        <v>0</v>
      </c>
      <c r="K1078" s="367">
        <f>'[1]VI. PRESUPUESTO Y RRHH'!KK48</f>
        <v>0</v>
      </c>
      <c r="L1078" s="367">
        <f>'[1]VI. PRESUPUESTO Y RRHH'!KL48</f>
        <v>0</v>
      </c>
      <c r="M1078" s="367">
        <f>'[1]VI. PRESUPUESTO Y RRHH'!KM48</f>
        <v>0</v>
      </c>
    </row>
    <row r="1079" spans="1:22" s="381" customFormat="1" ht="15.75" customHeight="1" x14ac:dyDescent="0.25">
      <c r="A1079" s="367">
        <f>'[1]VI. PRESUPUESTO Y RRHH'!JR49</f>
        <v>0</v>
      </c>
      <c r="B1079" s="367" t="str">
        <f>'[1]VI. PRESUPUESTO Y RRHH'!JS49</f>
        <v xml:space="preserve">04 </v>
      </c>
      <c r="C1079" s="367" t="str">
        <f>'[1]VI. PRESUPUESTO Y RRHH'!JT49</f>
        <v>A Empresas Públicas no financieras</v>
      </c>
      <c r="D1079" s="367">
        <f>'[1]VI. PRESUPUESTO Y RRHH'!KD49</f>
        <v>0</v>
      </c>
      <c r="E1079" s="367">
        <f>'[1]VI. PRESUPUESTO Y RRHH'!KE49</f>
        <v>0</v>
      </c>
      <c r="F1079" s="367">
        <f>'[1]VI. PRESUPUESTO Y RRHH'!KF49</f>
        <v>0</v>
      </c>
      <c r="G1079" s="367">
        <f>'[1]VI. PRESUPUESTO Y RRHH'!KG49</f>
        <v>0</v>
      </c>
      <c r="H1079" s="367">
        <f>'[1]VI. PRESUPUESTO Y RRHH'!KH49</f>
        <v>0</v>
      </c>
      <c r="I1079" s="367">
        <f>'[1]VI. PRESUPUESTO Y RRHH'!KI49</f>
        <v>0</v>
      </c>
      <c r="J1079" s="367">
        <f>'[1]VI. PRESUPUESTO Y RRHH'!KJ49</f>
        <v>0</v>
      </c>
      <c r="K1079" s="367">
        <f>'[1]VI. PRESUPUESTO Y RRHH'!KK49</f>
        <v>0</v>
      </c>
      <c r="L1079" s="367">
        <f>'[1]VI. PRESUPUESTO Y RRHH'!KL49</f>
        <v>0</v>
      </c>
      <c r="M1079" s="367">
        <f>'[1]VI. PRESUPUESTO Y RRHH'!KM49</f>
        <v>0</v>
      </c>
    </row>
    <row r="1080" spans="1:22" s="381" customFormat="1" ht="15.75" customHeight="1" x14ac:dyDescent="0.25">
      <c r="A1080" s="367">
        <f>'[1]VI. PRESUPUESTO Y RRHH'!JR50</f>
        <v>0</v>
      </c>
      <c r="B1080" s="367" t="str">
        <f>'[1]VI. PRESUPUESTO Y RRHH'!JS50</f>
        <v>05</v>
      </c>
      <c r="C1080" s="367" t="str">
        <f>'[1]VI. PRESUPUESTO Y RRHH'!JT50</f>
        <v>A Empresas Públicas  financieras</v>
      </c>
      <c r="D1080" s="367">
        <f>'[1]VI. PRESUPUESTO Y RRHH'!KD50</f>
        <v>0</v>
      </c>
      <c r="E1080" s="367">
        <f>'[1]VI. PRESUPUESTO Y RRHH'!KE50</f>
        <v>0</v>
      </c>
      <c r="F1080" s="367">
        <f>'[1]VI. PRESUPUESTO Y RRHH'!KF50</f>
        <v>0</v>
      </c>
      <c r="G1080" s="367">
        <f>'[1]VI. PRESUPUESTO Y RRHH'!KG50</f>
        <v>0</v>
      </c>
      <c r="H1080" s="367">
        <f>'[1]VI. PRESUPUESTO Y RRHH'!KH50</f>
        <v>0</v>
      </c>
      <c r="I1080" s="367">
        <f>'[1]VI. PRESUPUESTO Y RRHH'!KI50</f>
        <v>0</v>
      </c>
      <c r="J1080" s="367">
        <f>'[1]VI. PRESUPUESTO Y RRHH'!KJ50</f>
        <v>0</v>
      </c>
      <c r="K1080" s="367">
        <f>'[1]VI. PRESUPUESTO Y RRHH'!KK50</f>
        <v>0</v>
      </c>
      <c r="L1080" s="367">
        <f>'[1]VI. PRESUPUESTO Y RRHH'!KL50</f>
        <v>0</v>
      </c>
      <c r="M1080" s="367">
        <f>'[1]VI. PRESUPUESTO Y RRHH'!KM50</f>
        <v>0</v>
      </c>
    </row>
    <row r="1081" spans="1:22" s="381" customFormat="1" ht="15.75" customHeight="1" x14ac:dyDescent="0.25">
      <c r="A1081" s="367">
        <f>'[1]VI. PRESUPUESTO Y RRHH'!JR51</f>
        <v>0</v>
      </c>
      <c r="B1081" s="367" t="str">
        <f>'[1]VI. PRESUPUESTO Y RRHH'!JS51</f>
        <v>06</v>
      </c>
      <c r="C1081" s="367" t="str">
        <f>'[1]VI. PRESUPUESTO Y RRHH'!JT51</f>
        <v>A gobiernos extranjeros</v>
      </c>
      <c r="D1081" s="367">
        <f>'[1]VI. PRESUPUESTO Y RRHH'!KD51</f>
        <v>0</v>
      </c>
      <c r="E1081" s="367">
        <f>'[1]VI. PRESUPUESTO Y RRHH'!KE51</f>
        <v>0</v>
      </c>
      <c r="F1081" s="367">
        <f>'[1]VI. PRESUPUESTO Y RRHH'!KF51</f>
        <v>0</v>
      </c>
      <c r="G1081" s="367">
        <f>'[1]VI. PRESUPUESTO Y RRHH'!KG51</f>
        <v>0</v>
      </c>
      <c r="H1081" s="367">
        <f>'[1]VI. PRESUPUESTO Y RRHH'!KH51</f>
        <v>0</v>
      </c>
      <c r="I1081" s="367">
        <f>'[1]VI. PRESUPUESTO Y RRHH'!KI51</f>
        <v>0</v>
      </c>
      <c r="J1081" s="367">
        <f>'[1]VI. PRESUPUESTO Y RRHH'!KJ51</f>
        <v>0</v>
      </c>
      <c r="K1081" s="367">
        <f>'[1]VI. PRESUPUESTO Y RRHH'!KK51</f>
        <v>0</v>
      </c>
      <c r="L1081" s="367">
        <f>'[1]VI. PRESUPUESTO Y RRHH'!KL51</f>
        <v>0</v>
      </c>
      <c r="M1081" s="367">
        <f>'[1]VI. PRESUPUESTO Y RRHH'!KM51</f>
        <v>0</v>
      </c>
    </row>
    <row r="1082" spans="1:22" s="381" customFormat="1" ht="15.75" customHeight="1" x14ac:dyDescent="0.25">
      <c r="A1082" s="367">
        <f>'[1]VI. PRESUPUESTO Y RRHH'!JR52</f>
        <v>0</v>
      </c>
      <c r="B1082" s="367" t="str">
        <f>'[1]VI. PRESUPUESTO Y RRHH'!JS52</f>
        <v>07</v>
      </c>
      <c r="C1082" s="367" t="str">
        <f>'[1]VI. PRESUPUESTO Y RRHH'!JT52</f>
        <v>A Org. Internacionales</v>
      </c>
      <c r="D1082" s="367">
        <f>'[1]VI. PRESUPUESTO Y RRHH'!KD52</f>
        <v>0</v>
      </c>
      <c r="E1082" s="367">
        <f>'[1]VI. PRESUPUESTO Y RRHH'!KE52</f>
        <v>0</v>
      </c>
      <c r="F1082" s="367">
        <f>'[1]VI. PRESUPUESTO Y RRHH'!KF52</f>
        <v>0</v>
      </c>
      <c r="G1082" s="367">
        <f>'[1]VI. PRESUPUESTO Y RRHH'!KG52</f>
        <v>0</v>
      </c>
      <c r="H1082" s="367">
        <f>'[1]VI. PRESUPUESTO Y RRHH'!KH52</f>
        <v>0</v>
      </c>
      <c r="I1082" s="367">
        <f>'[1]VI. PRESUPUESTO Y RRHH'!KI52</f>
        <v>0</v>
      </c>
      <c r="J1082" s="367">
        <f>'[1]VI. PRESUPUESTO Y RRHH'!KJ52</f>
        <v>0</v>
      </c>
      <c r="K1082" s="367">
        <f>'[1]VI. PRESUPUESTO Y RRHH'!KK52</f>
        <v>0</v>
      </c>
      <c r="L1082" s="367">
        <f>'[1]VI. PRESUPUESTO Y RRHH'!KL52</f>
        <v>0</v>
      </c>
      <c r="M1082" s="367">
        <f>'[1]VI. PRESUPUESTO Y RRHH'!KM52</f>
        <v>0</v>
      </c>
    </row>
    <row r="1083" spans="1:22" s="381" customFormat="1" ht="15.75" customHeight="1" x14ac:dyDescent="0.25">
      <c r="A1083" s="367">
        <f>'[1]VI. PRESUPUESTO Y RRHH'!JR53</f>
        <v>34</v>
      </c>
      <c r="B1083" s="367">
        <f>'[1]VI. PRESUPUESTO Y RRHH'!JS53</f>
        <v>0</v>
      </c>
      <c r="C1083" s="367" t="str">
        <f>'[1]VI. PRESUPUESTO Y RRHH'!JT53</f>
        <v>SERVICIO DE LA DEUDA</v>
      </c>
      <c r="D1083" s="367">
        <f>'[1]VI. PRESUPUESTO Y RRHH'!KD53</f>
        <v>0</v>
      </c>
      <c r="E1083" s="367">
        <f>'[1]VI. PRESUPUESTO Y RRHH'!KE53</f>
        <v>0</v>
      </c>
      <c r="F1083" s="367">
        <f>'[1]VI. PRESUPUESTO Y RRHH'!KF53</f>
        <v>0</v>
      </c>
      <c r="G1083" s="367">
        <f>'[1]VI. PRESUPUESTO Y RRHH'!KG53</f>
        <v>0</v>
      </c>
      <c r="H1083" s="367">
        <f>'[1]VI. PRESUPUESTO Y RRHH'!KH53</f>
        <v>0</v>
      </c>
      <c r="I1083" s="367">
        <f>'[1]VI. PRESUPUESTO Y RRHH'!KI53</f>
        <v>0</v>
      </c>
      <c r="J1083" s="367">
        <f>'[1]VI. PRESUPUESTO Y RRHH'!KJ53</f>
        <v>0</v>
      </c>
      <c r="K1083" s="367">
        <f>'[1]VI. PRESUPUESTO Y RRHH'!KK53</f>
        <v>0</v>
      </c>
      <c r="L1083" s="367">
        <f>'[1]VI. PRESUPUESTO Y RRHH'!KL53</f>
        <v>0</v>
      </c>
      <c r="M1083" s="367">
        <f>'[1]VI. PRESUPUESTO Y RRHH'!KM53</f>
        <v>0</v>
      </c>
    </row>
    <row r="1084" spans="1:22" s="381" customFormat="1" ht="15.75" customHeight="1" x14ac:dyDescent="0.25">
      <c r="A1084" s="367">
        <f>'[1]VI. PRESUPUESTO Y RRHH'!JR54</f>
        <v>35</v>
      </c>
      <c r="B1084" s="367">
        <f>'[1]VI. PRESUPUESTO Y RRHH'!JS54</f>
        <v>0</v>
      </c>
      <c r="C1084" s="367" t="str">
        <f>'[1]VI. PRESUPUESTO Y RRHH'!JT54</f>
        <v>SALDO FINAL DE CAJA</v>
      </c>
      <c r="D1084" s="367">
        <f>'[1]VI. PRESUPUESTO Y RRHH'!KD54</f>
        <v>0</v>
      </c>
      <c r="E1084" s="367">
        <f>'[1]VI. PRESUPUESTO Y RRHH'!KE54</f>
        <v>0</v>
      </c>
      <c r="F1084" s="367">
        <f>'[1]VI. PRESUPUESTO Y RRHH'!KF54</f>
        <v>0</v>
      </c>
      <c r="G1084" s="367">
        <f>'[1]VI. PRESUPUESTO Y RRHH'!KG54</f>
        <v>0</v>
      </c>
      <c r="H1084" s="367">
        <f>'[1]VI. PRESUPUESTO Y RRHH'!KH54</f>
        <v>0</v>
      </c>
      <c r="I1084" s="367">
        <f>'[1]VI. PRESUPUESTO Y RRHH'!KI54</f>
        <v>0</v>
      </c>
      <c r="J1084" s="367">
        <f>'[1]VI. PRESUPUESTO Y RRHH'!KJ54</f>
        <v>0</v>
      </c>
      <c r="K1084" s="367">
        <f>'[1]VI. PRESUPUESTO Y RRHH'!KK54</f>
        <v>0</v>
      </c>
      <c r="L1084" s="367">
        <f>'[1]VI. PRESUPUESTO Y RRHH'!KL54</f>
        <v>0</v>
      </c>
      <c r="M1084" s="367">
        <f>'[1]VI. PRESUPUESTO Y RRHH'!KM54</f>
        <v>0</v>
      </c>
    </row>
    <row r="1085" spans="1:22" s="381" customFormat="1" ht="15.75" customHeight="1" x14ac:dyDescent="0.25">
      <c r="A1085" s="367" t="str">
        <f>'[1]VI. PRESUPUESTO Y RRHH'!JR55</f>
        <v>TOTAL</v>
      </c>
      <c r="B1085" s="367">
        <f>'[1]VI. PRESUPUESTO Y RRHH'!JS55</f>
        <v>0</v>
      </c>
      <c r="C1085" s="367">
        <f>'[1]VI. PRESUPUESTO Y RRHH'!JT55</f>
        <v>0</v>
      </c>
      <c r="D1085" s="367">
        <f>'[1]VI. PRESUPUESTO Y RRHH'!KD55</f>
        <v>0</v>
      </c>
      <c r="E1085" s="367">
        <f>'[1]VI. PRESUPUESTO Y RRHH'!KE55</f>
        <v>0</v>
      </c>
      <c r="F1085" s="367">
        <f>'[1]VI. PRESUPUESTO Y RRHH'!KF55</f>
        <v>0</v>
      </c>
      <c r="G1085" s="367">
        <f>'[1]VI. PRESUPUESTO Y RRHH'!KG55</f>
        <v>0</v>
      </c>
      <c r="H1085" s="367">
        <f>'[1]VI. PRESUPUESTO Y RRHH'!KH55</f>
        <v>0</v>
      </c>
      <c r="I1085" s="367">
        <f>'[1]VI. PRESUPUESTO Y RRHH'!KI55</f>
        <v>0</v>
      </c>
      <c r="J1085" s="367">
        <f>'[1]VI. PRESUPUESTO Y RRHH'!KJ55</f>
        <v>0</v>
      </c>
      <c r="K1085" s="367">
        <f>'[1]VI. PRESUPUESTO Y RRHH'!KK55</f>
        <v>0</v>
      </c>
      <c r="L1085" s="367">
        <f>'[1]VI. PRESUPUESTO Y RRHH'!KL55</f>
        <v>0</v>
      </c>
      <c r="M1085" s="367">
        <f>'[1]VI. PRESUPUESTO Y RRHH'!KM55</f>
        <v>0</v>
      </c>
    </row>
    <row r="1086" spans="1:22" s="381" customFormat="1" ht="15.75" customHeight="1" x14ac:dyDescent="0.25">
      <c r="A1086" s="367" t="str">
        <f>'[1]VI. PRESUPUESTO Y RRHH'!KO15</f>
        <v>Partida</v>
      </c>
      <c r="B1086" s="367">
        <f>'[1]VI. PRESUPUESTO Y RRHH'!KP15</f>
        <v>0</v>
      </c>
      <c r="C1086" s="367" t="str">
        <f>'[1]VI. PRESUPUESTO Y RRHH'!KQ15</f>
        <v>Capitulo</v>
      </c>
      <c r="D1086" s="367">
        <f>'[1]VI. PRESUPUESTO Y RRHH'!KR15</f>
        <v>0</v>
      </c>
      <c r="E1086" s="367" t="str">
        <f>'[1]VI. PRESUPUESTO Y RRHH'!KS15</f>
        <v>Programa</v>
      </c>
      <c r="F1086" s="367">
        <f>'[1]VI. PRESUPUESTO Y RRHH'!KT15</f>
        <v>0</v>
      </c>
      <c r="G1086" s="367"/>
      <c r="H1086" s="367"/>
      <c r="I1086" s="367"/>
      <c r="J1086" s="367"/>
      <c r="K1086" s="367"/>
      <c r="L1086" s="367"/>
      <c r="M1086" s="367"/>
      <c r="N1086" s="382"/>
      <c r="O1086" s="382"/>
      <c r="P1086" s="382"/>
      <c r="Q1086" s="382"/>
      <c r="R1086" s="382"/>
      <c r="S1086" s="382"/>
      <c r="T1086" s="382"/>
      <c r="U1086" s="382"/>
      <c r="V1086" s="382"/>
    </row>
    <row r="1087" spans="1:22" s="381" customFormat="1" ht="15.75" customHeight="1" x14ac:dyDescent="0.25">
      <c r="A1087" s="367" t="str">
        <f>'[1]VI. PRESUPUESTO Y RRHH'!KO16</f>
        <v xml:space="preserve">SUBTITULO </v>
      </c>
      <c r="B1087" s="367" t="str">
        <f>'[1]VI. PRESUPUESTO Y RRHH'!KP16</f>
        <v>ITEM</v>
      </c>
      <c r="C1087" s="367" t="str">
        <f>'[1]VI. PRESUPUESTO Y RRHH'!KQ16</f>
        <v>DENOMINACIONES</v>
      </c>
      <c r="D1087" s="367" t="str">
        <f>'[1]VI. PRESUPUESTO Y RRHH'!LA16</f>
        <v>ASIGNACIÓN</v>
      </c>
      <c r="E1087" s="367" t="str">
        <f>'[1]VI. PRESUPUESTO Y RRHH'!LB16</f>
        <v>GASTO SOCIAL (M$)</v>
      </c>
      <c r="F1087" s="367">
        <f>'[1]VI. PRESUPUESTO Y RRHH'!LC16</f>
        <v>0</v>
      </c>
      <c r="G1087" s="367">
        <f>'[1]VI. PRESUPUESTO Y RRHH'!LD16</f>
        <v>0</v>
      </c>
      <c r="H1087" s="367">
        <f>'[1]VI. PRESUPUESTO Y RRHH'!LE16</f>
        <v>0</v>
      </c>
      <c r="I1087" s="367" t="str">
        <f>'[1]VI. PRESUPUESTO Y RRHH'!LF16</f>
        <v>GASTOS ADMINISTRATIVOS (M$)</v>
      </c>
      <c r="J1087" s="367">
        <f>'[1]VI. PRESUPUESTO Y RRHH'!LG16</f>
        <v>0</v>
      </c>
      <c r="K1087" s="367">
        <f>'[1]VI. PRESUPUESTO Y RRHH'!LH16</f>
        <v>0</v>
      </c>
      <c r="L1087" s="367">
        <f>'[1]VI. PRESUPUESTO Y RRHH'!LI16</f>
        <v>0</v>
      </c>
      <c r="M1087" s="367" t="str">
        <f>'[1]VI. PRESUPUESTO Y RRHH'!LJ16</f>
        <v>TOTAL</v>
      </c>
    </row>
    <row r="1088" spans="1:22" s="381" customFormat="1" ht="15.75" customHeight="1" x14ac:dyDescent="0.25">
      <c r="A1088" s="367">
        <f>'[1]VI. PRESUPUESTO Y RRHH'!KO17</f>
        <v>0</v>
      </c>
      <c r="B1088" s="367">
        <f>'[1]VI. PRESUPUESTO Y RRHH'!KP17</f>
        <v>0</v>
      </c>
      <c r="C1088" s="367">
        <f>'[1]VI. PRESUPUESTO Y RRHH'!KQ17</f>
        <v>0</v>
      </c>
      <c r="D1088" s="367">
        <f>'[1]VI. PRESUPUESTO Y RRHH'!LA17</f>
        <v>0</v>
      </c>
      <c r="E1088" s="367" t="str">
        <f>'[1]VI. PRESUPUESTO Y RRHH'!LB17</f>
        <v>MONETARIO</v>
      </c>
      <c r="F1088" s="367" t="str">
        <f>'[1]VI. PRESUPUESTO Y RRHH'!LC17</f>
        <v>BIENES</v>
      </c>
      <c r="G1088" s="367" t="str">
        <f>'[1]VI. PRESUPUESTO Y RRHH'!LD17</f>
        <v>PERSONAL / RRHH</v>
      </c>
      <c r="H1088" s="367" t="str">
        <f>'[1]VI. PRESUPUESTO Y RRHH'!LE17</f>
        <v>OTROS SERVICIOS</v>
      </c>
      <c r="I1088" s="367" t="str">
        <f>'[1]VI. PRESUPUESTO Y RRHH'!LF17</f>
        <v>PERSONAL / RRHH</v>
      </c>
      <c r="J1088" s="367" t="str">
        <f>'[1]VI. PRESUPUESTO Y RRHH'!LG17</f>
        <v>BIENES/ EQUIPAMIENTO</v>
      </c>
      <c r="K1088" s="367" t="str">
        <f>'[1]VI. PRESUPUESTO Y RRHH'!LH17</f>
        <v>SERVICIOS</v>
      </c>
      <c r="L1088" s="367" t="str">
        <f>'[1]VI. PRESUPUESTO Y RRHH'!LI17</f>
        <v>OTROS</v>
      </c>
      <c r="M1088" s="367">
        <f>'[1]VI. PRESUPUESTO Y RRHH'!LJ17</f>
        <v>0</v>
      </c>
    </row>
    <row r="1089" spans="1:13" s="381" customFormat="1" ht="15.75" customHeight="1" x14ac:dyDescent="0.25">
      <c r="A1089" s="367">
        <f>'[1]VI. PRESUPUESTO Y RRHH'!KO18</f>
        <v>21</v>
      </c>
      <c r="B1089" s="367">
        <f>'[1]VI. PRESUPUESTO Y RRHH'!KP18</f>
        <v>0</v>
      </c>
      <c r="C1089" s="367" t="str">
        <f>'[1]VI. PRESUPUESTO Y RRHH'!KQ18</f>
        <v>GASTOS EN PERSONAL</v>
      </c>
      <c r="D1089" s="367">
        <f>'[1]VI. PRESUPUESTO Y RRHH'!LA18</f>
        <v>0</v>
      </c>
      <c r="E1089" s="367">
        <f>'[1]VI. PRESUPUESTO Y RRHH'!LB18</f>
        <v>0</v>
      </c>
      <c r="F1089" s="367">
        <f>'[1]VI. PRESUPUESTO Y RRHH'!LC18</f>
        <v>0</v>
      </c>
      <c r="G1089" s="367">
        <f>'[1]VI. PRESUPUESTO Y RRHH'!LD18</f>
        <v>0</v>
      </c>
      <c r="H1089" s="367">
        <f>'[1]VI. PRESUPUESTO Y RRHH'!LE18</f>
        <v>0</v>
      </c>
      <c r="I1089" s="367">
        <f>'[1]VI. PRESUPUESTO Y RRHH'!LF18</f>
        <v>0</v>
      </c>
      <c r="J1089" s="367">
        <f>'[1]VI. PRESUPUESTO Y RRHH'!LG18</f>
        <v>0</v>
      </c>
      <c r="K1089" s="367">
        <f>'[1]VI. PRESUPUESTO Y RRHH'!LH18</f>
        <v>0</v>
      </c>
      <c r="L1089" s="367">
        <f>'[1]VI. PRESUPUESTO Y RRHH'!LI18</f>
        <v>0</v>
      </c>
      <c r="M1089" s="367">
        <f>'[1]VI. PRESUPUESTO Y RRHH'!LJ18</f>
        <v>0</v>
      </c>
    </row>
    <row r="1090" spans="1:13" s="381" customFormat="1" ht="15.75" customHeight="1" x14ac:dyDescent="0.25">
      <c r="A1090" s="367">
        <f>'[1]VI. PRESUPUESTO Y RRHH'!KO19</f>
        <v>22</v>
      </c>
      <c r="B1090" s="367">
        <f>'[1]VI. PRESUPUESTO Y RRHH'!KP19</f>
        <v>0</v>
      </c>
      <c r="C1090" s="367" t="str">
        <f>'[1]VI. PRESUPUESTO Y RRHH'!KQ19</f>
        <v>BIENES Y SERVICIOS DE CONSUMO</v>
      </c>
      <c r="D1090" s="367">
        <f>'[1]VI. PRESUPUESTO Y RRHH'!LA19</f>
        <v>0</v>
      </c>
      <c r="E1090" s="367">
        <f>'[1]VI. PRESUPUESTO Y RRHH'!LB19</f>
        <v>0</v>
      </c>
      <c r="F1090" s="367">
        <f>'[1]VI. PRESUPUESTO Y RRHH'!LC19</f>
        <v>0</v>
      </c>
      <c r="G1090" s="367">
        <f>'[1]VI. PRESUPUESTO Y RRHH'!LD19</f>
        <v>0</v>
      </c>
      <c r="H1090" s="367">
        <f>'[1]VI. PRESUPUESTO Y RRHH'!LE19</f>
        <v>0</v>
      </c>
      <c r="I1090" s="367">
        <f>'[1]VI. PRESUPUESTO Y RRHH'!LF19</f>
        <v>0</v>
      </c>
      <c r="J1090" s="367">
        <f>'[1]VI. PRESUPUESTO Y RRHH'!LG19</f>
        <v>0</v>
      </c>
      <c r="K1090" s="367">
        <f>'[1]VI. PRESUPUESTO Y RRHH'!LH19</f>
        <v>0</v>
      </c>
      <c r="L1090" s="367">
        <f>'[1]VI. PRESUPUESTO Y RRHH'!LI19</f>
        <v>0</v>
      </c>
      <c r="M1090" s="367">
        <f>'[1]VI. PRESUPUESTO Y RRHH'!LJ19</f>
        <v>0</v>
      </c>
    </row>
    <row r="1091" spans="1:13" s="381" customFormat="1" ht="15.75" customHeight="1" x14ac:dyDescent="0.25">
      <c r="A1091" s="367">
        <f>'[1]VI. PRESUPUESTO Y RRHH'!KO20</f>
        <v>23</v>
      </c>
      <c r="B1091" s="367">
        <f>'[1]VI. PRESUPUESTO Y RRHH'!KP20</f>
        <v>0</v>
      </c>
      <c r="C1091" s="367" t="str">
        <f>'[1]VI. PRESUPUESTO Y RRHH'!KQ20</f>
        <v>PRESTACIONES DE SEGURIDAD SOCIAL</v>
      </c>
      <c r="D1091" s="367">
        <f>'[1]VI. PRESUPUESTO Y RRHH'!LA20</f>
        <v>0</v>
      </c>
      <c r="E1091" s="367">
        <f>'[1]VI. PRESUPUESTO Y RRHH'!LB20</f>
        <v>0</v>
      </c>
      <c r="F1091" s="367">
        <f>'[1]VI. PRESUPUESTO Y RRHH'!LC20</f>
        <v>0</v>
      </c>
      <c r="G1091" s="367">
        <f>'[1]VI. PRESUPUESTO Y RRHH'!LD20</f>
        <v>0</v>
      </c>
      <c r="H1091" s="367">
        <f>'[1]VI. PRESUPUESTO Y RRHH'!LE20</f>
        <v>0</v>
      </c>
      <c r="I1091" s="367">
        <f>'[1]VI. PRESUPUESTO Y RRHH'!LF20</f>
        <v>0</v>
      </c>
      <c r="J1091" s="367">
        <f>'[1]VI. PRESUPUESTO Y RRHH'!LG20</f>
        <v>0</v>
      </c>
      <c r="K1091" s="367">
        <f>'[1]VI. PRESUPUESTO Y RRHH'!LH20</f>
        <v>0</v>
      </c>
      <c r="L1091" s="367">
        <f>'[1]VI. PRESUPUESTO Y RRHH'!LI20</f>
        <v>0</v>
      </c>
      <c r="M1091" s="367">
        <f>'[1]VI. PRESUPUESTO Y RRHH'!LJ20</f>
        <v>0</v>
      </c>
    </row>
    <row r="1092" spans="1:13" s="381" customFormat="1" ht="15.75" customHeight="1" x14ac:dyDescent="0.25">
      <c r="A1092" s="367">
        <f>'[1]VI. PRESUPUESTO Y RRHH'!KO21</f>
        <v>24</v>
      </c>
      <c r="B1092" s="367">
        <f>'[1]VI. PRESUPUESTO Y RRHH'!KP21</f>
        <v>0</v>
      </c>
      <c r="C1092" s="367" t="str">
        <f>'[1]VI. PRESUPUESTO Y RRHH'!KQ21</f>
        <v>TRANSFERENCIAS CORRIENTES</v>
      </c>
      <c r="D1092" s="367">
        <f>'[1]VI. PRESUPUESTO Y RRHH'!LA21</f>
        <v>0</v>
      </c>
      <c r="E1092" s="367">
        <f>'[1]VI. PRESUPUESTO Y RRHH'!LB21</f>
        <v>0</v>
      </c>
      <c r="F1092" s="367">
        <f>'[1]VI. PRESUPUESTO Y RRHH'!LC21</f>
        <v>0</v>
      </c>
      <c r="G1092" s="367">
        <f>'[1]VI. PRESUPUESTO Y RRHH'!LD21</f>
        <v>0</v>
      </c>
      <c r="H1092" s="367">
        <f>'[1]VI. PRESUPUESTO Y RRHH'!LE21</f>
        <v>0</v>
      </c>
      <c r="I1092" s="367">
        <f>'[1]VI. PRESUPUESTO Y RRHH'!LF21</f>
        <v>0</v>
      </c>
      <c r="J1092" s="367">
        <f>'[1]VI. PRESUPUESTO Y RRHH'!LG21</f>
        <v>0</v>
      </c>
      <c r="K1092" s="367">
        <f>'[1]VI. PRESUPUESTO Y RRHH'!LH21</f>
        <v>0</v>
      </c>
      <c r="L1092" s="367">
        <f>'[1]VI. PRESUPUESTO Y RRHH'!LI21</f>
        <v>0</v>
      </c>
      <c r="M1092" s="367">
        <f>'[1]VI. PRESUPUESTO Y RRHH'!LJ21</f>
        <v>0</v>
      </c>
    </row>
    <row r="1093" spans="1:13" s="381" customFormat="1" ht="15.75" customHeight="1" x14ac:dyDescent="0.25">
      <c r="A1093" s="367">
        <f>'[1]VI. PRESUPUESTO Y RRHH'!KO22</f>
        <v>0</v>
      </c>
      <c r="B1093" s="367" t="str">
        <f>'[1]VI. PRESUPUESTO Y RRHH'!KP22</f>
        <v>01</v>
      </c>
      <c r="C1093" s="367" t="str">
        <f>'[1]VI. PRESUPUESTO Y RRHH'!KQ22</f>
        <v xml:space="preserve"> Al Sector Privado</v>
      </c>
      <c r="D1093" s="367">
        <f>'[1]VI. PRESUPUESTO Y RRHH'!LA22</f>
        <v>0</v>
      </c>
      <c r="E1093" s="367">
        <f>'[1]VI. PRESUPUESTO Y RRHH'!LB22</f>
        <v>0</v>
      </c>
      <c r="F1093" s="367">
        <f>'[1]VI. PRESUPUESTO Y RRHH'!LC22</f>
        <v>0</v>
      </c>
      <c r="G1093" s="367">
        <f>'[1]VI. PRESUPUESTO Y RRHH'!LD22</f>
        <v>0</v>
      </c>
      <c r="H1093" s="367">
        <f>'[1]VI. PRESUPUESTO Y RRHH'!LE22</f>
        <v>0</v>
      </c>
      <c r="I1093" s="367">
        <f>'[1]VI. PRESUPUESTO Y RRHH'!LF22</f>
        <v>0</v>
      </c>
      <c r="J1093" s="367">
        <f>'[1]VI. PRESUPUESTO Y RRHH'!LG22</f>
        <v>0</v>
      </c>
      <c r="K1093" s="367">
        <f>'[1]VI. PRESUPUESTO Y RRHH'!LH22</f>
        <v>0</v>
      </c>
      <c r="L1093" s="367">
        <f>'[1]VI. PRESUPUESTO Y RRHH'!LI22</f>
        <v>0</v>
      </c>
      <c r="M1093" s="367">
        <f>'[1]VI. PRESUPUESTO Y RRHH'!LJ22</f>
        <v>0</v>
      </c>
    </row>
    <row r="1094" spans="1:13" s="381" customFormat="1" ht="15.75" customHeight="1" x14ac:dyDescent="0.25">
      <c r="A1094" s="367">
        <f>'[1]VI. PRESUPUESTO Y RRHH'!KO23</f>
        <v>0</v>
      </c>
      <c r="B1094" s="367" t="str">
        <f>'[1]VI. PRESUPUESTO Y RRHH'!KP23</f>
        <v>01</v>
      </c>
      <c r="C1094" s="367">
        <f>'[1]VI. PRESUPUESTO Y RRHH'!KQ23</f>
        <v>0</v>
      </c>
      <c r="D1094" s="367">
        <f>'[1]VI. PRESUPUESTO Y RRHH'!LA23</f>
        <v>0</v>
      </c>
      <c r="E1094" s="367">
        <f>'[1]VI. PRESUPUESTO Y RRHH'!LB23</f>
        <v>0</v>
      </c>
      <c r="F1094" s="367">
        <f>'[1]VI. PRESUPUESTO Y RRHH'!LC23</f>
        <v>0</v>
      </c>
      <c r="G1094" s="367">
        <f>'[1]VI. PRESUPUESTO Y RRHH'!LD23</f>
        <v>0</v>
      </c>
      <c r="H1094" s="367">
        <f>'[1]VI. PRESUPUESTO Y RRHH'!LE23</f>
        <v>0</v>
      </c>
      <c r="I1094" s="367">
        <f>'[1]VI. PRESUPUESTO Y RRHH'!LF23</f>
        <v>0</v>
      </c>
      <c r="J1094" s="367">
        <f>'[1]VI. PRESUPUESTO Y RRHH'!LG23</f>
        <v>0</v>
      </c>
      <c r="K1094" s="367">
        <f>'[1]VI. PRESUPUESTO Y RRHH'!LH23</f>
        <v>0</v>
      </c>
      <c r="L1094" s="367">
        <f>'[1]VI. PRESUPUESTO Y RRHH'!LI23</f>
        <v>0</v>
      </c>
      <c r="M1094" s="367">
        <f>'[1]VI. PRESUPUESTO Y RRHH'!LJ23</f>
        <v>0</v>
      </c>
    </row>
    <row r="1095" spans="1:13" s="381" customFormat="1" ht="15.75" customHeight="1" x14ac:dyDescent="0.25">
      <c r="A1095" s="367">
        <f>'[1]VI. PRESUPUESTO Y RRHH'!KO24</f>
        <v>0</v>
      </c>
      <c r="B1095" s="367" t="str">
        <f>'[1]VI. PRESUPUESTO Y RRHH'!KP24</f>
        <v>01</v>
      </c>
      <c r="C1095" s="367">
        <f>'[1]VI. PRESUPUESTO Y RRHH'!KQ24</f>
        <v>0</v>
      </c>
      <c r="D1095" s="367">
        <f>'[1]VI. PRESUPUESTO Y RRHH'!LA24</f>
        <v>0</v>
      </c>
      <c r="E1095" s="367">
        <f>'[1]VI. PRESUPUESTO Y RRHH'!LB24</f>
        <v>0</v>
      </c>
      <c r="F1095" s="367">
        <f>'[1]VI. PRESUPUESTO Y RRHH'!LC24</f>
        <v>0</v>
      </c>
      <c r="G1095" s="367">
        <f>'[1]VI. PRESUPUESTO Y RRHH'!LD24</f>
        <v>0</v>
      </c>
      <c r="H1095" s="367">
        <f>'[1]VI. PRESUPUESTO Y RRHH'!LE24</f>
        <v>0</v>
      </c>
      <c r="I1095" s="367">
        <f>'[1]VI. PRESUPUESTO Y RRHH'!LF24</f>
        <v>0</v>
      </c>
      <c r="J1095" s="367">
        <f>'[1]VI. PRESUPUESTO Y RRHH'!LG24</f>
        <v>0</v>
      </c>
      <c r="K1095" s="367">
        <f>'[1]VI. PRESUPUESTO Y RRHH'!LH24</f>
        <v>0</v>
      </c>
      <c r="L1095" s="367">
        <f>'[1]VI. PRESUPUESTO Y RRHH'!LI24</f>
        <v>0</v>
      </c>
      <c r="M1095" s="367">
        <f>'[1]VI. PRESUPUESTO Y RRHH'!LJ24</f>
        <v>0</v>
      </c>
    </row>
    <row r="1096" spans="1:13" s="381" customFormat="1" ht="15.75" customHeight="1" x14ac:dyDescent="0.25">
      <c r="A1096" s="367">
        <f>'[1]VI. PRESUPUESTO Y RRHH'!KO25</f>
        <v>0</v>
      </c>
      <c r="B1096" s="367" t="str">
        <f>'[1]VI. PRESUPUESTO Y RRHH'!KP25</f>
        <v>01</v>
      </c>
      <c r="C1096" s="367">
        <f>'[1]VI. PRESUPUESTO Y RRHH'!KQ25</f>
        <v>0</v>
      </c>
      <c r="D1096" s="367">
        <f>'[1]VI. PRESUPUESTO Y RRHH'!LA25</f>
        <v>0</v>
      </c>
      <c r="E1096" s="367">
        <f>'[1]VI. PRESUPUESTO Y RRHH'!LB25</f>
        <v>0</v>
      </c>
      <c r="F1096" s="367">
        <f>'[1]VI. PRESUPUESTO Y RRHH'!LC25</f>
        <v>0</v>
      </c>
      <c r="G1096" s="367">
        <f>'[1]VI. PRESUPUESTO Y RRHH'!LD25</f>
        <v>0</v>
      </c>
      <c r="H1096" s="367">
        <f>'[1]VI. PRESUPUESTO Y RRHH'!LE25</f>
        <v>0</v>
      </c>
      <c r="I1096" s="367">
        <f>'[1]VI. PRESUPUESTO Y RRHH'!LF25</f>
        <v>0</v>
      </c>
      <c r="J1096" s="367">
        <f>'[1]VI. PRESUPUESTO Y RRHH'!LG25</f>
        <v>0</v>
      </c>
      <c r="K1096" s="367">
        <f>'[1]VI. PRESUPUESTO Y RRHH'!LH25</f>
        <v>0</v>
      </c>
      <c r="L1096" s="367">
        <f>'[1]VI. PRESUPUESTO Y RRHH'!LI25</f>
        <v>0</v>
      </c>
      <c r="M1096" s="367">
        <f>'[1]VI. PRESUPUESTO Y RRHH'!LJ25</f>
        <v>0</v>
      </c>
    </row>
    <row r="1097" spans="1:13" s="381" customFormat="1" ht="15.75" customHeight="1" x14ac:dyDescent="0.25">
      <c r="A1097" s="367">
        <f>'[1]VI. PRESUPUESTO Y RRHH'!KO26</f>
        <v>0</v>
      </c>
      <c r="B1097" s="367" t="str">
        <f>'[1]VI. PRESUPUESTO Y RRHH'!KP26</f>
        <v>01</v>
      </c>
      <c r="C1097" s="367">
        <f>'[1]VI. PRESUPUESTO Y RRHH'!KQ26</f>
        <v>0</v>
      </c>
      <c r="D1097" s="367">
        <f>'[1]VI. PRESUPUESTO Y RRHH'!LA26</f>
        <v>0</v>
      </c>
      <c r="E1097" s="367">
        <f>'[1]VI. PRESUPUESTO Y RRHH'!LB26</f>
        <v>0</v>
      </c>
      <c r="F1097" s="367">
        <f>'[1]VI. PRESUPUESTO Y RRHH'!LC26</f>
        <v>0</v>
      </c>
      <c r="G1097" s="367">
        <f>'[1]VI. PRESUPUESTO Y RRHH'!LD26</f>
        <v>0</v>
      </c>
      <c r="H1097" s="367">
        <f>'[1]VI. PRESUPUESTO Y RRHH'!LE26</f>
        <v>0</v>
      </c>
      <c r="I1097" s="367">
        <f>'[1]VI. PRESUPUESTO Y RRHH'!LF26</f>
        <v>0</v>
      </c>
      <c r="J1097" s="367">
        <f>'[1]VI. PRESUPUESTO Y RRHH'!LG26</f>
        <v>0</v>
      </c>
      <c r="K1097" s="367">
        <f>'[1]VI. PRESUPUESTO Y RRHH'!LH26</f>
        <v>0</v>
      </c>
      <c r="L1097" s="367">
        <f>'[1]VI. PRESUPUESTO Y RRHH'!LI26</f>
        <v>0</v>
      </c>
      <c r="M1097" s="367">
        <f>'[1]VI. PRESUPUESTO Y RRHH'!LJ26</f>
        <v>0</v>
      </c>
    </row>
    <row r="1098" spans="1:13" s="381" customFormat="1" ht="15.75" customHeight="1" x14ac:dyDescent="0.25">
      <c r="A1098" s="367">
        <f>'[1]VI. PRESUPUESTO Y RRHH'!KO27</f>
        <v>0</v>
      </c>
      <c r="B1098" s="367" t="str">
        <f>'[1]VI. PRESUPUESTO Y RRHH'!KP27</f>
        <v>02</v>
      </c>
      <c r="C1098" s="367" t="str">
        <f>'[1]VI. PRESUPUESTO Y RRHH'!KQ27</f>
        <v>Al Gobierno Central</v>
      </c>
      <c r="D1098" s="367">
        <f>'[1]VI. PRESUPUESTO Y RRHH'!LA27</f>
        <v>0</v>
      </c>
      <c r="E1098" s="367">
        <f>'[1]VI. PRESUPUESTO Y RRHH'!LB27</f>
        <v>0</v>
      </c>
      <c r="F1098" s="367">
        <f>'[1]VI. PRESUPUESTO Y RRHH'!LC27</f>
        <v>0</v>
      </c>
      <c r="G1098" s="367">
        <f>'[1]VI. PRESUPUESTO Y RRHH'!LD27</f>
        <v>0</v>
      </c>
      <c r="H1098" s="367">
        <f>'[1]VI. PRESUPUESTO Y RRHH'!LE27</f>
        <v>0</v>
      </c>
      <c r="I1098" s="367">
        <f>'[1]VI. PRESUPUESTO Y RRHH'!LF27</f>
        <v>0</v>
      </c>
      <c r="J1098" s="367">
        <f>'[1]VI. PRESUPUESTO Y RRHH'!LG27</f>
        <v>0</v>
      </c>
      <c r="K1098" s="367">
        <f>'[1]VI. PRESUPUESTO Y RRHH'!LH27</f>
        <v>0</v>
      </c>
      <c r="L1098" s="367">
        <f>'[1]VI. PRESUPUESTO Y RRHH'!LI27</f>
        <v>0</v>
      </c>
      <c r="M1098" s="367">
        <f>'[1]VI. PRESUPUESTO Y RRHH'!LJ27</f>
        <v>0</v>
      </c>
    </row>
    <row r="1099" spans="1:13" s="381" customFormat="1" ht="15.75" customHeight="1" x14ac:dyDescent="0.25">
      <c r="A1099" s="367">
        <f>'[1]VI. PRESUPUESTO Y RRHH'!KO28</f>
        <v>0</v>
      </c>
      <c r="B1099" s="367" t="str">
        <f>'[1]VI. PRESUPUESTO Y RRHH'!KP28</f>
        <v>03</v>
      </c>
      <c r="C1099" s="367" t="str">
        <f>'[1]VI. PRESUPUESTO Y RRHH'!KQ28</f>
        <v>A Otras Entidades Públicas</v>
      </c>
      <c r="D1099" s="367">
        <f>'[1]VI. PRESUPUESTO Y RRHH'!LA28</f>
        <v>0</v>
      </c>
      <c r="E1099" s="367">
        <f>'[1]VI. PRESUPUESTO Y RRHH'!LB28</f>
        <v>0</v>
      </c>
      <c r="F1099" s="367">
        <f>'[1]VI. PRESUPUESTO Y RRHH'!LC28</f>
        <v>0</v>
      </c>
      <c r="G1099" s="367">
        <f>'[1]VI. PRESUPUESTO Y RRHH'!LD28</f>
        <v>0</v>
      </c>
      <c r="H1099" s="367">
        <f>'[1]VI. PRESUPUESTO Y RRHH'!LE28</f>
        <v>0</v>
      </c>
      <c r="I1099" s="367">
        <f>'[1]VI. PRESUPUESTO Y RRHH'!LF28</f>
        <v>0</v>
      </c>
      <c r="J1099" s="367">
        <f>'[1]VI. PRESUPUESTO Y RRHH'!LG28</f>
        <v>0</v>
      </c>
      <c r="K1099" s="367">
        <f>'[1]VI. PRESUPUESTO Y RRHH'!LH28</f>
        <v>0</v>
      </c>
      <c r="L1099" s="367">
        <f>'[1]VI. PRESUPUESTO Y RRHH'!LI28</f>
        <v>0</v>
      </c>
      <c r="M1099" s="367">
        <f>'[1]VI. PRESUPUESTO Y RRHH'!LJ28</f>
        <v>0</v>
      </c>
    </row>
    <row r="1100" spans="1:13" s="381" customFormat="1" ht="15.75" customHeight="1" x14ac:dyDescent="0.25">
      <c r="A1100" s="367">
        <f>'[1]VI. PRESUPUESTO Y RRHH'!KO29</f>
        <v>0</v>
      </c>
      <c r="B1100" s="367" t="str">
        <f>'[1]VI. PRESUPUESTO Y RRHH'!KP29</f>
        <v xml:space="preserve">04 </v>
      </c>
      <c r="C1100" s="367" t="str">
        <f>'[1]VI. PRESUPUESTO Y RRHH'!KQ29</f>
        <v>A Empresas Públicas no financieras</v>
      </c>
      <c r="D1100" s="367">
        <f>'[1]VI. PRESUPUESTO Y RRHH'!LA29</f>
        <v>0</v>
      </c>
      <c r="E1100" s="367">
        <f>'[1]VI. PRESUPUESTO Y RRHH'!LB29</f>
        <v>0</v>
      </c>
      <c r="F1100" s="367">
        <f>'[1]VI. PRESUPUESTO Y RRHH'!LC29</f>
        <v>0</v>
      </c>
      <c r="G1100" s="367">
        <f>'[1]VI. PRESUPUESTO Y RRHH'!LD29</f>
        <v>0</v>
      </c>
      <c r="H1100" s="367">
        <f>'[1]VI. PRESUPUESTO Y RRHH'!LE29</f>
        <v>0</v>
      </c>
      <c r="I1100" s="367">
        <f>'[1]VI. PRESUPUESTO Y RRHH'!LF29</f>
        <v>0</v>
      </c>
      <c r="J1100" s="367">
        <f>'[1]VI. PRESUPUESTO Y RRHH'!LG29</f>
        <v>0</v>
      </c>
      <c r="K1100" s="367">
        <f>'[1]VI. PRESUPUESTO Y RRHH'!LH29</f>
        <v>0</v>
      </c>
      <c r="L1100" s="367">
        <f>'[1]VI. PRESUPUESTO Y RRHH'!LI29</f>
        <v>0</v>
      </c>
      <c r="M1100" s="367">
        <f>'[1]VI. PRESUPUESTO Y RRHH'!LJ29</f>
        <v>0</v>
      </c>
    </row>
    <row r="1101" spans="1:13" s="381" customFormat="1" ht="15.75" customHeight="1" x14ac:dyDescent="0.25">
      <c r="A1101" s="367" t="str">
        <f>'[1]VI. PRESUPUESTO Y RRHH'!KO30</f>
        <v/>
      </c>
      <c r="B1101" s="367" t="str">
        <f>'[1]VI. PRESUPUESTO Y RRHH'!KP30</f>
        <v>05</v>
      </c>
      <c r="C1101" s="367" t="str">
        <f>'[1]VI. PRESUPUESTO Y RRHH'!KQ30</f>
        <v>A Empresas Públicas  financieras</v>
      </c>
      <c r="D1101" s="367">
        <f>'[1]VI. PRESUPUESTO Y RRHH'!LA30</f>
        <v>0</v>
      </c>
      <c r="E1101" s="367">
        <f>'[1]VI. PRESUPUESTO Y RRHH'!LB30</f>
        <v>0</v>
      </c>
      <c r="F1101" s="367">
        <f>'[1]VI. PRESUPUESTO Y RRHH'!LC30</f>
        <v>0</v>
      </c>
      <c r="G1101" s="367">
        <f>'[1]VI. PRESUPUESTO Y RRHH'!LD30</f>
        <v>0</v>
      </c>
      <c r="H1101" s="367">
        <f>'[1]VI. PRESUPUESTO Y RRHH'!LE30</f>
        <v>0</v>
      </c>
      <c r="I1101" s="367">
        <f>'[1]VI. PRESUPUESTO Y RRHH'!LF30</f>
        <v>0</v>
      </c>
      <c r="J1101" s="367">
        <f>'[1]VI. PRESUPUESTO Y RRHH'!LG30</f>
        <v>0</v>
      </c>
      <c r="K1101" s="367">
        <f>'[1]VI. PRESUPUESTO Y RRHH'!LH30</f>
        <v>0</v>
      </c>
      <c r="L1101" s="367">
        <f>'[1]VI. PRESUPUESTO Y RRHH'!LI30</f>
        <v>0</v>
      </c>
      <c r="M1101" s="367">
        <f>'[1]VI. PRESUPUESTO Y RRHH'!LJ30</f>
        <v>0</v>
      </c>
    </row>
    <row r="1102" spans="1:13" s="381" customFormat="1" ht="15.75" customHeight="1" x14ac:dyDescent="0.25">
      <c r="A1102" s="367">
        <f>'[1]VI. PRESUPUESTO Y RRHH'!KO31</f>
        <v>0</v>
      </c>
      <c r="B1102" s="367" t="str">
        <f>'[1]VI. PRESUPUESTO Y RRHH'!KP31</f>
        <v>06</v>
      </c>
      <c r="C1102" s="367" t="str">
        <f>'[1]VI. PRESUPUESTO Y RRHH'!KQ31</f>
        <v>A gobiernos extranjeros</v>
      </c>
      <c r="D1102" s="367">
        <f>'[1]VI. PRESUPUESTO Y RRHH'!LA31</f>
        <v>0</v>
      </c>
      <c r="E1102" s="367">
        <f>'[1]VI. PRESUPUESTO Y RRHH'!LB31</f>
        <v>0</v>
      </c>
      <c r="F1102" s="367">
        <f>'[1]VI. PRESUPUESTO Y RRHH'!LC31</f>
        <v>0</v>
      </c>
      <c r="G1102" s="367">
        <f>'[1]VI. PRESUPUESTO Y RRHH'!LD31</f>
        <v>0</v>
      </c>
      <c r="H1102" s="367">
        <f>'[1]VI. PRESUPUESTO Y RRHH'!LE31</f>
        <v>0</v>
      </c>
      <c r="I1102" s="367">
        <f>'[1]VI. PRESUPUESTO Y RRHH'!LF31</f>
        <v>0</v>
      </c>
      <c r="J1102" s="367">
        <f>'[1]VI. PRESUPUESTO Y RRHH'!LG31</f>
        <v>0</v>
      </c>
      <c r="K1102" s="367">
        <f>'[1]VI. PRESUPUESTO Y RRHH'!LH31</f>
        <v>0</v>
      </c>
      <c r="L1102" s="367">
        <f>'[1]VI. PRESUPUESTO Y RRHH'!LI31</f>
        <v>0</v>
      </c>
      <c r="M1102" s="367">
        <f>'[1]VI. PRESUPUESTO Y RRHH'!LJ31</f>
        <v>0</v>
      </c>
    </row>
    <row r="1103" spans="1:13" s="381" customFormat="1" ht="15.75" customHeight="1" x14ac:dyDescent="0.25">
      <c r="A1103" s="367">
        <f>'[1]VI. PRESUPUESTO Y RRHH'!KO32</f>
        <v>0</v>
      </c>
      <c r="B1103" s="367" t="str">
        <f>'[1]VI. PRESUPUESTO Y RRHH'!KP32</f>
        <v>07</v>
      </c>
      <c r="C1103" s="367" t="str">
        <f>'[1]VI. PRESUPUESTO Y RRHH'!KQ32</f>
        <v>A Org. Internacionales</v>
      </c>
      <c r="D1103" s="367">
        <f>'[1]VI. PRESUPUESTO Y RRHH'!LA32</f>
        <v>0</v>
      </c>
      <c r="E1103" s="367">
        <f>'[1]VI. PRESUPUESTO Y RRHH'!LB32</f>
        <v>0</v>
      </c>
      <c r="F1103" s="367">
        <f>'[1]VI. PRESUPUESTO Y RRHH'!LC32</f>
        <v>0</v>
      </c>
      <c r="G1103" s="367">
        <f>'[1]VI. PRESUPUESTO Y RRHH'!LD32</f>
        <v>0</v>
      </c>
      <c r="H1103" s="367">
        <f>'[1]VI. PRESUPUESTO Y RRHH'!LE32</f>
        <v>0</v>
      </c>
      <c r="I1103" s="367">
        <f>'[1]VI. PRESUPUESTO Y RRHH'!LF32</f>
        <v>0</v>
      </c>
      <c r="J1103" s="367">
        <f>'[1]VI. PRESUPUESTO Y RRHH'!LG32</f>
        <v>0</v>
      </c>
      <c r="K1103" s="367">
        <f>'[1]VI. PRESUPUESTO Y RRHH'!LH32</f>
        <v>0</v>
      </c>
      <c r="L1103" s="367">
        <f>'[1]VI. PRESUPUESTO Y RRHH'!LI32</f>
        <v>0</v>
      </c>
      <c r="M1103" s="367">
        <f>'[1]VI. PRESUPUESTO Y RRHH'!LJ32</f>
        <v>0</v>
      </c>
    </row>
    <row r="1104" spans="1:13" s="381" customFormat="1" ht="15.75" customHeight="1" x14ac:dyDescent="0.25">
      <c r="A1104" s="367">
        <f>'[1]VI. PRESUPUESTO Y RRHH'!KO33</f>
        <v>25</v>
      </c>
      <c r="B1104" s="367">
        <f>'[1]VI. PRESUPUESTO Y RRHH'!KP33</f>
        <v>0</v>
      </c>
      <c r="C1104" s="367" t="str">
        <f>'[1]VI. PRESUPUESTO Y RRHH'!KQ33</f>
        <v>INTEGROS AL FISCO</v>
      </c>
      <c r="D1104" s="367">
        <f>'[1]VI. PRESUPUESTO Y RRHH'!LA33</f>
        <v>0</v>
      </c>
      <c r="E1104" s="367">
        <f>'[1]VI. PRESUPUESTO Y RRHH'!LB33</f>
        <v>0</v>
      </c>
      <c r="F1104" s="367">
        <f>'[1]VI. PRESUPUESTO Y RRHH'!LC33</f>
        <v>0</v>
      </c>
      <c r="G1104" s="367">
        <f>'[1]VI. PRESUPUESTO Y RRHH'!LD33</f>
        <v>0</v>
      </c>
      <c r="H1104" s="367">
        <f>'[1]VI. PRESUPUESTO Y RRHH'!LE33</f>
        <v>0</v>
      </c>
      <c r="I1104" s="367">
        <f>'[1]VI. PRESUPUESTO Y RRHH'!LF33</f>
        <v>0</v>
      </c>
      <c r="J1104" s="367">
        <f>'[1]VI. PRESUPUESTO Y RRHH'!LG33</f>
        <v>0</v>
      </c>
      <c r="K1104" s="367">
        <f>'[1]VI. PRESUPUESTO Y RRHH'!LH33</f>
        <v>0</v>
      </c>
      <c r="L1104" s="367">
        <f>'[1]VI. PRESUPUESTO Y RRHH'!LI33</f>
        <v>0</v>
      </c>
      <c r="M1104" s="367">
        <f>'[1]VI. PRESUPUESTO Y RRHH'!LJ33</f>
        <v>0</v>
      </c>
    </row>
    <row r="1105" spans="1:13" s="381" customFormat="1" ht="15.75" customHeight="1" x14ac:dyDescent="0.25">
      <c r="A1105" s="367">
        <f>'[1]VI. PRESUPUESTO Y RRHH'!KO34</f>
        <v>26</v>
      </c>
      <c r="B1105" s="367">
        <f>'[1]VI. PRESUPUESTO Y RRHH'!KP34</f>
        <v>0</v>
      </c>
      <c r="C1105" s="367" t="str">
        <f>'[1]VI. PRESUPUESTO Y RRHH'!KQ34</f>
        <v>OTROS GASTOS CORRIENTES</v>
      </c>
      <c r="D1105" s="367">
        <f>'[1]VI. PRESUPUESTO Y RRHH'!LA34</f>
        <v>0</v>
      </c>
      <c r="E1105" s="367">
        <f>'[1]VI. PRESUPUESTO Y RRHH'!LB34</f>
        <v>0</v>
      </c>
      <c r="F1105" s="367">
        <f>'[1]VI. PRESUPUESTO Y RRHH'!LC34</f>
        <v>0</v>
      </c>
      <c r="G1105" s="367">
        <f>'[1]VI. PRESUPUESTO Y RRHH'!LD34</f>
        <v>0</v>
      </c>
      <c r="H1105" s="367">
        <f>'[1]VI. PRESUPUESTO Y RRHH'!LE34</f>
        <v>0</v>
      </c>
      <c r="I1105" s="367">
        <f>'[1]VI. PRESUPUESTO Y RRHH'!LF34</f>
        <v>0</v>
      </c>
      <c r="J1105" s="367">
        <f>'[1]VI. PRESUPUESTO Y RRHH'!LG34</f>
        <v>0</v>
      </c>
      <c r="K1105" s="367">
        <f>'[1]VI. PRESUPUESTO Y RRHH'!LH34</f>
        <v>0</v>
      </c>
      <c r="L1105" s="367">
        <f>'[1]VI. PRESUPUESTO Y RRHH'!LI34</f>
        <v>0</v>
      </c>
      <c r="M1105" s="367">
        <f>'[1]VI. PRESUPUESTO Y RRHH'!LJ34</f>
        <v>0</v>
      </c>
    </row>
    <row r="1106" spans="1:13" s="381" customFormat="1" ht="15.75" customHeight="1" x14ac:dyDescent="0.25">
      <c r="A1106" s="367">
        <f>'[1]VI. PRESUPUESTO Y RRHH'!KO35</f>
        <v>27</v>
      </c>
      <c r="B1106" s="367">
        <f>'[1]VI. PRESUPUESTO Y RRHH'!KP35</f>
        <v>0</v>
      </c>
      <c r="C1106" s="367" t="str">
        <f>'[1]VI. PRESUPUESTO Y RRHH'!KQ35</f>
        <v>APORTE FISCAL LIBRE</v>
      </c>
      <c r="D1106" s="367">
        <f>'[1]VI. PRESUPUESTO Y RRHH'!LA35</f>
        <v>0</v>
      </c>
      <c r="E1106" s="367">
        <f>'[1]VI. PRESUPUESTO Y RRHH'!LB35</f>
        <v>0</v>
      </c>
      <c r="F1106" s="367">
        <f>'[1]VI. PRESUPUESTO Y RRHH'!LC35</f>
        <v>0</v>
      </c>
      <c r="G1106" s="367">
        <f>'[1]VI. PRESUPUESTO Y RRHH'!LD35</f>
        <v>0</v>
      </c>
      <c r="H1106" s="367">
        <f>'[1]VI. PRESUPUESTO Y RRHH'!LE35</f>
        <v>0</v>
      </c>
      <c r="I1106" s="367">
        <f>'[1]VI. PRESUPUESTO Y RRHH'!LF35</f>
        <v>0</v>
      </c>
      <c r="J1106" s="367">
        <f>'[1]VI. PRESUPUESTO Y RRHH'!LG35</f>
        <v>0</v>
      </c>
      <c r="K1106" s="367">
        <f>'[1]VI. PRESUPUESTO Y RRHH'!LH35</f>
        <v>0</v>
      </c>
      <c r="L1106" s="367">
        <f>'[1]VI. PRESUPUESTO Y RRHH'!LI35</f>
        <v>0</v>
      </c>
      <c r="M1106" s="367">
        <f>'[1]VI. PRESUPUESTO Y RRHH'!LJ35</f>
        <v>0</v>
      </c>
    </row>
    <row r="1107" spans="1:13" s="381" customFormat="1" ht="15.75" customHeight="1" x14ac:dyDescent="0.25">
      <c r="A1107" s="367">
        <f>'[1]VI. PRESUPUESTO Y RRHH'!KO36</f>
        <v>28</v>
      </c>
      <c r="B1107" s="367">
        <f>'[1]VI. PRESUPUESTO Y RRHH'!KP36</f>
        <v>0</v>
      </c>
      <c r="C1107" s="367" t="str">
        <f>'[1]VI. PRESUPUESTO Y RRHH'!KQ36</f>
        <v>APORTE FISCAL PARA SERVICIO DE LA DEUDA</v>
      </c>
      <c r="D1107" s="367">
        <f>'[1]VI. PRESUPUESTO Y RRHH'!LA36</f>
        <v>0</v>
      </c>
      <c r="E1107" s="367">
        <f>'[1]VI. PRESUPUESTO Y RRHH'!LB36</f>
        <v>0</v>
      </c>
      <c r="F1107" s="367">
        <f>'[1]VI. PRESUPUESTO Y RRHH'!LC36</f>
        <v>0</v>
      </c>
      <c r="G1107" s="367">
        <f>'[1]VI. PRESUPUESTO Y RRHH'!LD36</f>
        <v>0</v>
      </c>
      <c r="H1107" s="367">
        <f>'[1]VI. PRESUPUESTO Y RRHH'!LE36</f>
        <v>0</v>
      </c>
      <c r="I1107" s="367">
        <f>'[1]VI. PRESUPUESTO Y RRHH'!LF36</f>
        <v>0</v>
      </c>
      <c r="J1107" s="367">
        <f>'[1]VI. PRESUPUESTO Y RRHH'!LG36</f>
        <v>0</v>
      </c>
      <c r="K1107" s="367">
        <f>'[1]VI. PRESUPUESTO Y RRHH'!LH36</f>
        <v>0</v>
      </c>
      <c r="L1107" s="367">
        <f>'[1]VI. PRESUPUESTO Y RRHH'!LI36</f>
        <v>0</v>
      </c>
      <c r="M1107" s="367">
        <f>'[1]VI. PRESUPUESTO Y RRHH'!LJ36</f>
        <v>0</v>
      </c>
    </row>
    <row r="1108" spans="1:13" s="381" customFormat="1" ht="15.75" customHeight="1" x14ac:dyDescent="0.25">
      <c r="A1108" s="367">
        <f>'[1]VI. PRESUPUESTO Y RRHH'!KO37</f>
        <v>29</v>
      </c>
      <c r="B1108" s="367">
        <f>'[1]VI. PRESUPUESTO Y RRHH'!KP37</f>
        <v>0</v>
      </c>
      <c r="C1108" s="367" t="str">
        <f>'[1]VI. PRESUPUESTO Y RRHH'!KQ37</f>
        <v>ADQUISICION DE ACTIVOS NO FINANCIEROS</v>
      </c>
      <c r="D1108" s="367">
        <f>'[1]VI. PRESUPUESTO Y RRHH'!LA37</f>
        <v>0</v>
      </c>
      <c r="E1108" s="367">
        <f>'[1]VI. PRESUPUESTO Y RRHH'!LB37</f>
        <v>0</v>
      </c>
      <c r="F1108" s="367">
        <f>'[1]VI. PRESUPUESTO Y RRHH'!LC37</f>
        <v>0</v>
      </c>
      <c r="G1108" s="367">
        <f>'[1]VI. PRESUPUESTO Y RRHH'!LD37</f>
        <v>0</v>
      </c>
      <c r="H1108" s="367">
        <f>'[1]VI. PRESUPUESTO Y RRHH'!LE37</f>
        <v>0</v>
      </c>
      <c r="I1108" s="367">
        <f>'[1]VI. PRESUPUESTO Y RRHH'!LF37</f>
        <v>0</v>
      </c>
      <c r="J1108" s="367">
        <f>'[1]VI. PRESUPUESTO Y RRHH'!LG37</f>
        <v>0</v>
      </c>
      <c r="K1108" s="367">
        <f>'[1]VI. PRESUPUESTO Y RRHH'!LH37</f>
        <v>0</v>
      </c>
      <c r="L1108" s="367">
        <f>'[1]VI. PRESUPUESTO Y RRHH'!LI37</f>
        <v>0</v>
      </c>
      <c r="M1108" s="367">
        <f>'[1]VI. PRESUPUESTO Y RRHH'!LJ37</f>
        <v>0</v>
      </c>
    </row>
    <row r="1109" spans="1:13" s="381" customFormat="1" ht="15.75" customHeight="1" x14ac:dyDescent="0.25">
      <c r="A1109" s="367">
        <f>'[1]VI. PRESUPUESTO Y RRHH'!KO38</f>
        <v>30</v>
      </c>
      <c r="B1109" s="367">
        <f>'[1]VI. PRESUPUESTO Y RRHH'!KP38</f>
        <v>0</v>
      </c>
      <c r="C1109" s="367" t="str">
        <f>'[1]VI. PRESUPUESTO Y RRHH'!KQ38</f>
        <v xml:space="preserve">ADQUISICIÓN DE ACTIVO FINANCIERO </v>
      </c>
      <c r="D1109" s="367">
        <f>'[1]VI. PRESUPUESTO Y RRHH'!LA38</f>
        <v>0</v>
      </c>
      <c r="E1109" s="367">
        <f>'[1]VI. PRESUPUESTO Y RRHH'!LB38</f>
        <v>0</v>
      </c>
      <c r="F1109" s="367">
        <f>'[1]VI. PRESUPUESTO Y RRHH'!LC38</f>
        <v>0</v>
      </c>
      <c r="G1109" s="367">
        <f>'[1]VI. PRESUPUESTO Y RRHH'!LD38</f>
        <v>0</v>
      </c>
      <c r="H1109" s="367">
        <f>'[1]VI. PRESUPUESTO Y RRHH'!LE38</f>
        <v>0</v>
      </c>
      <c r="I1109" s="367">
        <f>'[1]VI. PRESUPUESTO Y RRHH'!LF38</f>
        <v>0</v>
      </c>
      <c r="J1109" s="367">
        <f>'[1]VI. PRESUPUESTO Y RRHH'!LG38</f>
        <v>0</v>
      </c>
      <c r="K1109" s="367">
        <f>'[1]VI. PRESUPUESTO Y RRHH'!LH38</f>
        <v>0</v>
      </c>
      <c r="L1109" s="367">
        <f>'[1]VI. PRESUPUESTO Y RRHH'!LI38</f>
        <v>0</v>
      </c>
      <c r="M1109" s="367">
        <f>'[1]VI. PRESUPUESTO Y RRHH'!LJ38</f>
        <v>0</v>
      </c>
    </row>
    <row r="1110" spans="1:13" s="381" customFormat="1" ht="15.75" customHeight="1" x14ac:dyDescent="0.25">
      <c r="A1110" s="367">
        <f>'[1]VI. PRESUPUESTO Y RRHH'!KO39</f>
        <v>31</v>
      </c>
      <c r="B1110" s="367">
        <f>'[1]VI. PRESUPUESTO Y RRHH'!KP39</f>
        <v>0</v>
      </c>
      <c r="C1110" s="367" t="str">
        <f>'[1]VI. PRESUPUESTO Y RRHH'!KQ39</f>
        <v>INICIATIVAS DE INVERSION</v>
      </c>
      <c r="D1110" s="367">
        <f>'[1]VI. PRESUPUESTO Y RRHH'!LA39</f>
        <v>0</v>
      </c>
      <c r="E1110" s="367">
        <f>'[1]VI. PRESUPUESTO Y RRHH'!LB39</f>
        <v>0</v>
      </c>
      <c r="F1110" s="367">
        <f>'[1]VI. PRESUPUESTO Y RRHH'!LC39</f>
        <v>0</v>
      </c>
      <c r="G1110" s="367">
        <f>'[1]VI. PRESUPUESTO Y RRHH'!LD39</f>
        <v>0</v>
      </c>
      <c r="H1110" s="367">
        <f>'[1]VI. PRESUPUESTO Y RRHH'!LE39</f>
        <v>0</v>
      </c>
      <c r="I1110" s="367">
        <f>'[1]VI. PRESUPUESTO Y RRHH'!LF39</f>
        <v>0</v>
      </c>
      <c r="J1110" s="367">
        <f>'[1]VI. PRESUPUESTO Y RRHH'!LG39</f>
        <v>0</v>
      </c>
      <c r="K1110" s="367">
        <f>'[1]VI. PRESUPUESTO Y RRHH'!LH39</f>
        <v>0</v>
      </c>
      <c r="L1110" s="367">
        <f>'[1]VI. PRESUPUESTO Y RRHH'!LI39</f>
        <v>0</v>
      </c>
      <c r="M1110" s="367">
        <f>'[1]VI. PRESUPUESTO Y RRHH'!LJ39</f>
        <v>0</v>
      </c>
    </row>
    <row r="1111" spans="1:13" s="381" customFormat="1" ht="15.75" customHeight="1" x14ac:dyDescent="0.25">
      <c r="A1111" s="367">
        <f>'[1]VI. PRESUPUESTO Y RRHH'!KO40</f>
        <v>32</v>
      </c>
      <c r="B1111" s="367">
        <f>'[1]VI. PRESUPUESTO Y RRHH'!KP40</f>
        <v>0</v>
      </c>
      <c r="C1111" s="367" t="str">
        <f>'[1]VI. PRESUPUESTO Y RRHH'!KQ40</f>
        <v>PRESTAMOS</v>
      </c>
      <c r="D1111" s="367">
        <f>'[1]VI. PRESUPUESTO Y RRHH'!LA40</f>
        <v>0</v>
      </c>
      <c r="E1111" s="367">
        <f>'[1]VI. PRESUPUESTO Y RRHH'!LB40</f>
        <v>0</v>
      </c>
      <c r="F1111" s="367">
        <f>'[1]VI. PRESUPUESTO Y RRHH'!LC40</f>
        <v>0</v>
      </c>
      <c r="G1111" s="367">
        <f>'[1]VI. PRESUPUESTO Y RRHH'!LD40</f>
        <v>0</v>
      </c>
      <c r="H1111" s="367">
        <f>'[1]VI. PRESUPUESTO Y RRHH'!LE40</f>
        <v>0</v>
      </c>
      <c r="I1111" s="367">
        <f>'[1]VI. PRESUPUESTO Y RRHH'!LF40</f>
        <v>0</v>
      </c>
      <c r="J1111" s="367">
        <f>'[1]VI. PRESUPUESTO Y RRHH'!LG40</f>
        <v>0</v>
      </c>
      <c r="K1111" s="367">
        <f>'[1]VI. PRESUPUESTO Y RRHH'!LH40</f>
        <v>0</v>
      </c>
      <c r="L1111" s="367">
        <f>'[1]VI. PRESUPUESTO Y RRHH'!LI40</f>
        <v>0</v>
      </c>
      <c r="M1111" s="367">
        <f>'[1]VI. PRESUPUESTO Y RRHH'!LJ40</f>
        <v>0</v>
      </c>
    </row>
    <row r="1112" spans="1:13" s="381" customFormat="1" ht="15.75" customHeight="1" x14ac:dyDescent="0.25">
      <c r="A1112" s="367">
        <f>'[1]VI. PRESUPUESTO Y RRHH'!KO41</f>
        <v>33</v>
      </c>
      <c r="B1112" s="367">
        <f>'[1]VI. PRESUPUESTO Y RRHH'!KP41</f>
        <v>0</v>
      </c>
      <c r="C1112" s="367" t="str">
        <f>'[1]VI. PRESUPUESTO Y RRHH'!KQ41</f>
        <v>TRANSFERENCIAS DE CAPITAL</v>
      </c>
      <c r="D1112" s="367">
        <f>'[1]VI. PRESUPUESTO Y RRHH'!LA41</f>
        <v>0</v>
      </c>
      <c r="E1112" s="367">
        <f>'[1]VI. PRESUPUESTO Y RRHH'!LB41</f>
        <v>0</v>
      </c>
      <c r="F1112" s="367">
        <f>'[1]VI. PRESUPUESTO Y RRHH'!LC41</f>
        <v>0</v>
      </c>
      <c r="G1112" s="367">
        <f>'[1]VI. PRESUPUESTO Y RRHH'!LD41</f>
        <v>0</v>
      </c>
      <c r="H1112" s="367">
        <f>'[1]VI. PRESUPUESTO Y RRHH'!LE41</f>
        <v>0</v>
      </c>
      <c r="I1112" s="367">
        <f>'[1]VI. PRESUPUESTO Y RRHH'!LF41</f>
        <v>0</v>
      </c>
      <c r="J1112" s="367">
        <f>'[1]VI. PRESUPUESTO Y RRHH'!LG41</f>
        <v>0</v>
      </c>
      <c r="K1112" s="367">
        <f>'[1]VI. PRESUPUESTO Y RRHH'!LH41</f>
        <v>0</v>
      </c>
      <c r="L1112" s="367">
        <f>'[1]VI. PRESUPUESTO Y RRHH'!LI41</f>
        <v>0</v>
      </c>
      <c r="M1112" s="367">
        <f>'[1]VI. PRESUPUESTO Y RRHH'!LJ41</f>
        <v>0</v>
      </c>
    </row>
    <row r="1113" spans="1:13" s="381" customFormat="1" ht="15.75" customHeight="1" x14ac:dyDescent="0.25">
      <c r="A1113" s="367">
        <f>'[1]VI. PRESUPUESTO Y RRHH'!KO42</f>
        <v>0</v>
      </c>
      <c r="B1113" s="367" t="str">
        <f>'[1]VI. PRESUPUESTO Y RRHH'!KP42</f>
        <v>01</v>
      </c>
      <c r="C1113" s="367" t="str">
        <f>'[1]VI. PRESUPUESTO Y RRHH'!KQ42</f>
        <v xml:space="preserve"> Al Sector Privado</v>
      </c>
      <c r="D1113" s="367">
        <f>'[1]VI. PRESUPUESTO Y RRHH'!LA42</f>
        <v>0</v>
      </c>
      <c r="E1113" s="367">
        <f>'[1]VI. PRESUPUESTO Y RRHH'!LB42</f>
        <v>0</v>
      </c>
      <c r="F1113" s="367">
        <f>'[1]VI. PRESUPUESTO Y RRHH'!LC42</f>
        <v>0</v>
      </c>
      <c r="G1113" s="367">
        <f>'[1]VI. PRESUPUESTO Y RRHH'!LD42</f>
        <v>0</v>
      </c>
      <c r="H1113" s="367">
        <f>'[1]VI. PRESUPUESTO Y RRHH'!LE42</f>
        <v>0</v>
      </c>
      <c r="I1113" s="367">
        <f>'[1]VI. PRESUPUESTO Y RRHH'!LF42</f>
        <v>0</v>
      </c>
      <c r="J1113" s="367">
        <f>'[1]VI. PRESUPUESTO Y RRHH'!LG42</f>
        <v>0</v>
      </c>
      <c r="K1113" s="367">
        <f>'[1]VI. PRESUPUESTO Y RRHH'!LH42</f>
        <v>0</v>
      </c>
      <c r="L1113" s="367">
        <f>'[1]VI. PRESUPUESTO Y RRHH'!LI42</f>
        <v>0</v>
      </c>
      <c r="M1113" s="367">
        <f>'[1]VI. PRESUPUESTO Y RRHH'!LJ42</f>
        <v>0</v>
      </c>
    </row>
    <row r="1114" spans="1:13" s="381" customFormat="1" ht="15.75" customHeight="1" x14ac:dyDescent="0.25">
      <c r="A1114" s="367">
        <f>'[1]VI. PRESUPUESTO Y RRHH'!KO43</f>
        <v>0</v>
      </c>
      <c r="B1114" s="367" t="str">
        <f>'[1]VI. PRESUPUESTO Y RRHH'!KP43</f>
        <v>01</v>
      </c>
      <c r="C1114" s="367">
        <f>'[1]VI. PRESUPUESTO Y RRHH'!KQ43</f>
        <v>0</v>
      </c>
      <c r="D1114" s="367">
        <f>'[1]VI. PRESUPUESTO Y RRHH'!LA43</f>
        <v>0</v>
      </c>
      <c r="E1114" s="367">
        <f>'[1]VI. PRESUPUESTO Y RRHH'!LB43</f>
        <v>0</v>
      </c>
      <c r="F1114" s="367">
        <f>'[1]VI. PRESUPUESTO Y RRHH'!LC43</f>
        <v>0</v>
      </c>
      <c r="G1114" s="367">
        <f>'[1]VI. PRESUPUESTO Y RRHH'!LD43</f>
        <v>0</v>
      </c>
      <c r="H1114" s="367">
        <f>'[1]VI. PRESUPUESTO Y RRHH'!LE43</f>
        <v>0</v>
      </c>
      <c r="I1114" s="367">
        <f>'[1]VI. PRESUPUESTO Y RRHH'!LF43</f>
        <v>0</v>
      </c>
      <c r="J1114" s="367">
        <f>'[1]VI. PRESUPUESTO Y RRHH'!LG43</f>
        <v>0</v>
      </c>
      <c r="K1114" s="367">
        <f>'[1]VI. PRESUPUESTO Y RRHH'!LH43</f>
        <v>0</v>
      </c>
      <c r="L1114" s="367">
        <f>'[1]VI. PRESUPUESTO Y RRHH'!LI43</f>
        <v>0</v>
      </c>
      <c r="M1114" s="367">
        <f>'[1]VI. PRESUPUESTO Y RRHH'!LJ43</f>
        <v>0</v>
      </c>
    </row>
    <row r="1115" spans="1:13" s="381" customFormat="1" ht="15.75" customHeight="1" x14ac:dyDescent="0.25">
      <c r="A1115" s="367">
        <f>'[1]VI. PRESUPUESTO Y RRHH'!KO44</f>
        <v>0</v>
      </c>
      <c r="B1115" s="367" t="str">
        <f>'[1]VI. PRESUPUESTO Y RRHH'!KP44</f>
        <v>01</v>
      </c>
      <c r="C1115" s="367">
        <f>'[1]VI. PRESUPUESTO Y RRHH'!KQ44</f>
        <v>0</v>
      </c>
      <c r="D1115" s="367">
        <f>'[1]VI. PRESUPUESTO Y RRHH'!LA44</f>
        <v>0</v>
      </c>
      <c r="E1115" s="367">
        <f>'[1]VI. PRESUPUESTO Y RRHH'!LB44</f>
        <v>0</v>
      </c>
      <c r="F1115" s="367">
        <f>'[1]VI. PRESUPUESTO Y RRHH'!LC44</f>
        <v>0</v>
      </c>
      <c r="G1115" s="367">
        <f>'[1]VI. PRESUPUESTO Y RRHH'!LD44</f>
        <v>0</v>
      </c>
      <c r="H1115" s="367">
        <f>'[1]VI. PRESUPUESTO Y RRHH'!LE44</f>
        <v>0</v>
      </c>
      <c r="I1115" s="367">
        <f>'[1]VI. PRESUPUESTO Y RRHH'!LF44</f>
        <v>0</v>
      </c>
      <c r="J1115" s="367">
        <f>'[1]VI. PRESUPUESTO Y RRHH'!LG44</f>
        <v>0</v>
      </c>
      <c r="K1115" s="367">
        <f>'[1]VI. PRESUPUESTO Y RRHH'!LH44</f>
        <v>0</v>
      </c>
      <c r="L1115" s="367">
        <f>'[1]VI. PRESUPUESTO Y RRHH'!LI44</f>
        <v>0</v>
      </c>
      <c r="M1115" s="367">
        <f>'[1]VI. PRESUPUESTO Y RRHH'!LJ44</f>
        <v>0</v>
      </c>
    </row>
    <row r="1116" spans="1:13" s="381" customFormat="1" ht="15.75" customHeight="1" x14ac:dyDescent="0.25">
      <c r="A1116" s="367">
        <f>'[1]VI. PRESUPUESTO Y RRHH'!KO45</f>
        <v>0</v>
      </c>
      <c r="B1116" s="367" t="str">
        <f>'[1]VI. PRESUPUESTO Y RRHH'!KP45</f>
        <v>01</v>
      </c>
      <c r="C1116" s="367">
        <f>'[1]VI. PRESUPUESTO Y RRHH'!KQ45</f>
        <v>0</v>
      </c>
      <c r="D1116" s="367">
        <f>'[1]VI. PRESUPUESTO Y RRHH'!LA45</f>
        <v>0</v>
      </c>
      <c r="E1116" s="367">
        <f>'[1]VI. PRESUPUESTO Y RRHH'!LB45</f>
        <v>0</v>
      </c>
      <c r="F1116" s="367">
        <f>'[1]VI. PRESUPUESTO Y RRHH'!LC45</f>
        <v>0</v>
      </c>
      <c r="G1116" s="367">
        <f>'[1]VI. PRESUPUESTO Y RRHH'!LD45</f>
        <v>0</v>
      </c>
      <c r="H1116" s="367">
        <f>'[1]VI. PRESUPUESTO Y RRHH'!LE45</f>
        <v>0</v>
      </c>
      <c r="I1116" s="367">
        <f>'[1]VI. PRESUPUESTO Y RRHH'!LF45</f>
        <v>0</v>
      </c>
      <c r="J1116" s="367">
        <f>'[1]VI. PRESUPUESTO Y RRHH'!LG45</f>
        <v>0</v>
      </c>
      <c r="K1116" s="367">
        <f>'[1]VI. PRESUPUESTO Y RRHH'!LH45</f>
        <v>0</v>
      </c>
      <c r="L1116" s="367">
        <f>'[1]VI. PRESUPUESTO Y RRHH'!LI45</f>
        <v>0</v>
      </c>
      <c r="M1116" s="367">
        <f>'[1]VI. PRESUPUESTO Y RRHH'!LJ45</f>
        <v>0</v>
      </c>
    </row>
    <row r="1117" spans="1:13" s="381" customFormat="1" ht="15.75" customHeight="1" x14ac:dyDescent="0.25">
      <c r="A1117" s="367">
        <f>'[1]VI. PRESUPUESTO Y RRHH'!KO46</f>
        <v>0</v>
      </c>
      <c r="B1117" s="367" t="str">
        <f>'[1]VI. PRESUPUESTO Y RRHH'!KP46</f>
        <v>01</v>
      </c>
      <c r="C1117" s="367">
        <f>'[1]VI. PRESUPUESTO Y RRHH'!KQ46</f>
        <v>0</v>
      </c>
      <c r="D1117" s="367">
        <f>'[1]VI. PRESUPUESTO Y RRHH'!LA46</f>
        <v>0</v>
      </c>
      <c r="E1117" s="367">
        <f>'[1]VI. PRESUPUESTO Y RRHH'!LB46</f>
        <v>0</v>
      </c>
      <c r="F1117" s="367">
        <f>'[1]VI. PRESUPUESTO Y RRHH'!LC46</f>
        <v>0</v>
      </c>
      <c r="G1117" s="367">
        <f>'[1]VI. PRESUPUESTO Y RRHH'!LD46</f>
        <v>0</v>
      </c>
      <c r="H1117" s="367">
        <f>'[1]VI. PRESUPUESTO Y RRHH'!LE46</f>
        <v>0</v>
      </c>
      <c r="I1117" s="367">
        <f>'[1]VI. PRESUPUESTO Y RRHH'!LF46</f>
        <v>0</v>
      </c>
      <c r="J1117" s="367">
        <f>'[1]VI. PRESUPUESTO Y RRHH'!LG46</f>
        <v>0</v>
      </c>
      <c r="K1117" s="367">
        <f>'[1]VI. PRESUPUESTO Y RRHH'!LH46</f>
        <v>0</v>
      </c>
      <c r="L1117" s="367">
        <f>'[1]VI. PRESUPUESTO Y RRHH'!LI46</f>
        <v>0</v>
      </c>
      <c r="M1117" s="367">
        <f>'[1]VI. PRESUPUESTO Y RRHH'!LJ46</f>
        <v>0</v>
      </c>
    </row>
    <row r="1118" spans="1:13" s="381" customFormat="1" ht="15.75" customHeight="1" x14ac:dyDescent="0.25">
      <c r="A1118" s="367">
        <f>'[1]VI. PRESUPUESTO Y RRHH'!KO47</f>
        <v>0</v>
      </c>
      <c r="B1118" s="367" t="str">
        <f>'[1]VI. PRESUPUESTO Y RRHH'!KP47</f>
        <v>02</v>
      </c>
      <c r="C1118" s="367" t="str">
        <f>'[1]VI. PRESUPUESTO Y RRHH'!KQ47</f>
        <v>Al Gobierno Central</v>
      </c>
      <c r="D1118" s="367">
        <f>'[1]VI. PRESUPUESTO Y RRHH'!LA47</f>
        <v>0</v>
      </c>
      <c r="E1118" s="367">
        <f>'[1]VI. PRESUPUESTO Y RRHH'!LB47</f>
        <v>0</v>
      </c>
      <c r="F1118" s="367">
        <f>'[1]VI. PRESUPUESTO Y RRHH'!LC47</f>
        <v>0</v>
      </c>
      <c r="G1118" s="367">
        <f>'[1]VI. PRESUPUESTO Y RRHH'!LD47</f>
        <v>0</v>
      </c>
      <c r="H1118" s="367">
        <f>'[1]VI. PRESUPUESTO Y RRHH'!LE47</f>
        <v>0</v>
      </c>
      <c r="I1118" s="367">
        <f>'[1]VI. PRESUPUESTO Y RRHH'!LF47</f>
        <v>0</v>
      </c>
      <c r="J1118" s="367">
        <f>'[1]VI. PRESUPUESTO Y RRHH'!LG47</f>
        <v>0</v>
      </c>
      <c r="K1118" s="367">
        <f>'[1]VI. PRESUPUESTO Y RRHH'!LH47</f>
        <v>0</v>
      </c>
      <c r="L1118" s="367">
        <f>'[1]VI. PRESUPUESTO Y RRHH'!LI47</f>
        <v>0</v>
      </c>
      <c r="M1118" s="367">
        <f>'[1]VI. PRESUPUESTO Y RRHH'!LJ47</f>
        <v>0</v>
      </c>
    </row>
    <row r="1119" spans="1:13" s="381" customFormat="1" ht="15.75" customHeight="1" x14ac:dyDescent="0.25">
      <c r="A1119" s="367">
        <f>'[1]VI. PRESUPUESTO Y RRHH'!KO48</f>
        <v>0</v>
      </c>
      <c r="B1119" s="367" t="str">
        <f>'[1]VI. PRESUPUESTO Y RRHH'!KP48</f>
        <v>03</v>
      </c>
      <c r="C1119" s="367" t="str">
        <f>'[1]VI. PRESUPUESTO Y RRHH'!KQ48</f>
        <v>A Otras Entidades Públicas</v>
      </c>
      <c r="D1119" s="367">
        <f>'[1]VI. PRESUPUESTO Y RRHH'!LA48</f>
        <v>0</v>
      </c>
      <c r="E1119" s="367">
        <f>'[1]VI. PRESUPUESTO Y RRHH'!LB48</f>
        <v>0</v>
      </c>
      <c r="F1119" s="367">
        <f>'[1]VI. PRESUPUESTO Y RRHH'!LC48</f>
        <v>0</v>
      </c>
      <c r="G1119" s="367">
        <f>'[1]VI. PRESUPUESTO Y RRHH'!LD48</f>
        <v>0</v>
      </c>
      <c r="H1119" s="367">
        <f>'[1]VI. PRESUPUESTO Y RRHH'!LE48</f>
        <v>0</v>
      </c>
      <c r="I1119" s="367">
        <f>'[1]VI. PRESUPUESTO Y RRHH'!LF48</f>
        <v>0</v>
      </c>
      <c r="J1119" s="367">
        <f>'[1]VI. PRESUPUESTO Y RRHH'!LG48</f>
        <v>0</v>
      </c>
      <c r="K1119" s="367">
        <f>'[1]VI. PRESUPUESTO Y RRHH'!LH48</f>
        <v>0</v>
      </c>
      <c r="L1119" s="367">
        <f>'[1]VI. PRESUPUESTO Y RRHH'!LI48</f>
        <v>0</v>
      </c>
      <c r="M1119" s="367">
        <f>'[1]VI. PRESUPUESTO Y RRHH'!LJ48</f>
        <v>0</v>
      </c>
    </row>
    <row r="1120" spans="1:13" s="381" customFormat="1" ht="15.75" customHeight="1" x14ac:dyDescent="0.25">
      <c r="A1120" s="367">
        <f>'[1]VI. PRESUPUESTO Y RRHH'!KO49</f>
        <v>0</v>
      </c>
      <c r="B1120" s="367" t="str">
        <f>'[1]VI. PRESUPUESTO Y RRHH'!KP49</f>
        <v xml:space="preserve">04 </v>
      </c>
      <c r="C1120" s="367" t="str">
        <f>'[1]VI. PRESUPUESTO Y RRHH'!KQ49</f>
        <v>A Empresas Públicas no financieras</v>
      </c>
      <c r="D1120" s="367">
        <f>'[1]VI. PRESUPUESTO Y RRHH'!LA49</f>
        <v>0</v>
      </c>
      <c r="E1120" s="367">
        <f>'[1]VI. PRESUPUESTO Y RRHH'!LB49</f>
        <v>0</v>
      </c>
      <c r="F1120" s="367">
        <f>'[1]VI. PRESUPUESTO Y RRHH'!LC49</f>
        <v>0</v>
      </c>
      <c r="G1120" s="367">
        <f>'[1]VI. PRESUPUESTO Y RRHH'!LD49</f>
        <v>0</v>
      </c>
      <c r="H1120" s="367">
        <f>'[1]VI. PRESUPUESTO Y RRHH'!LE49</f>
        <v>0</v>
      </c>
      <c r="I1120" s="367">
        <f>'[1]VI. PRESUPUESTO Y RRHH'!LF49</f>
        <v>0</v>
      </c>
      <c r="J1120" s="367">
        <f>'[1]VI. PRESUPUESTO Y RRHH'!LG49</f>
        <v>0</v>
      </c>
      <c r="K1120" s="367">
        <f>'[1]VI. PRESUPUESTO Y RRHH'!LH49</f>
        <v>0</v>
      </c>
      <c r="L1120" s="367">
        <f>'[1]VI. PRESUPUESTO Y RRHH'!LI49</f>
        <v>0</v>
      </c>
      <c r="M1120" s="367">
        <f>'[1]VI. PRESUPUESTO Y RRHH'!LJ49</f>
        <v>0</v>
      </c>
    </row>
    <row r="1121" spans="1:13" s="381" customFormat="1" ht="15.75" customHeight="1" x14ac:dyDescent="0.25">
      <c r="A1121" s="367">
        <f>'[1]VI. PRESUPUESTO Y RRHH'!KO50</f>
        <v>0</v>
      </c>
      <c r="B1121" s="367" t="str">
        <f>'[1]VI. PRESUPUESTO Y RRHH'!KP50</f>
        <v>05</v>
      </c>
      <c r="C1121" s="367" t="str">
        <f>'[1]VI. PRESUPUESTO Y RRHH'!KQ50</f>
        <v>A Empresas Públicas  financieras</v>
      </c>
      <c r="D1121" s="367">
        <f>'[1]VI. PRESUPUESTO Y RRHH'!LA50</f>
        <v>0</v>
      </c>
      <c r="E1121" s="367">
        <f>'[1]VI. PRESUPUESTO Y RRHH'!LB50</f>
        <v>0</v>
      </c>
      <c r="F1121" s="367">
        <f>'[1]VI. PRESUPUESTO Y RRHH'!LC50</f>
        <v>0</v>
      </c>
      <c r="G1121" s="367">
        <f>'[1]VI. PRESUPUESTO Y RRHH'!LD50</f>
        <v>0</v>
      </c>
      <c r="H1121" s="367">
        <f>'[1]VI. PRESUPUESTO Y RRHH'!LE50</f>
        <v>0</v>
      </c>
      <c r="I1121" s="367">
        <f>'[1]VI. PRESUPUESTO Y RRHH'!LF50</f>
        <v>0</v>
      </c>
      <c r="J1121" s="367">
        <f>'[1]VI. PRESUPUESTO Y RRHH'!LG50</f>
        <v>0</v>
      </c>
      <c r="K1121" s="367">
        <f>'[1]VI. PRESUPUESTO Y RRHH'!LH50</f>
        <v>0</v>
      </c>
      <c r="L1121" s="367">
        <f>'[1]VI. PRESUPUESTO Y RRHH'!LI50</f>
        <v>0</v>
      </c>
      <c r="M1121" s="367">
        <f>'[1]VI. PRESUPUESTO Y RRHH'!LJ50</f>
        <v>0</v>
      </c>
    </row>
    <row r="1122" spans="1:13" s="381" customFormat="1" ht="15.75" customHeight="1" x14ac:dyDescent="0.25">
      <c r="A1122" s="367">
        <f>'[1]VI. PRESUPUESTO Y RRHH'!KO51</f>
        <v>0</v>
      </c>
      <c r="B1122" s="367" t="str">
        <f>'[1]VI. PRESUPUESTO Y RRHH'!KP51</f>
        <v>06</v>
      </c>
      <c r="C1122" s="367" t="str">
        <f>'[1]VI. PRESUPUESTO Y RRHH'!KQ51</f>
        <v>A gobiernos extranjeros</v>
      </c>
      <c r="D1122" s="367">
        <f>'[1]VI. PRESUPUESTO Y RRHH'!LA51</f>
        <v>0</v>
      </c>
      <c r="E1122" s="367">
        <f>'[1]VI. PRESUPUESTO Y RRHH'!LB51</f>
        <v>0</v>
      </c>
      <c r="F1122" s="367">
        <f>'[1]VI. PRESUPUESTO Y RRHH'!LC51</f>
        <v>0</v>
      </c>
      <c r="G1122" s="367">
        <f>'[1]VI. PRESUPUESTO Y RRHH'!LD51</f>
        <v>0</v>
      </c>
      <c r="H1122" s="367">
        <f>'[1]VI. PRESUPUESTO Y RRHH'!LE51</f>
        <v>0</v>
      </c>
      <c r="I1122" s="367">
        <f>'[1]VI. PRESUPUESTO Y RRHH'!LF51</f>
        <v>0</v>
      </c>
      <c r="J1122" s="367">
        <f>'[1]VI. PRESUPUESTO Y RRHH'!LG51</f>
        <v>0</v>
      </c>
      <c r="K1122" s="367">
        <f>'[1]VI. PRESUPUESTO Y RRHH'!LH51</f>
        <v>0</v>
      </c>
      <c r="L1122" s="367">
        <f>'[1]VI. PRESUPUESTO Y RRHH'!LI51</f>
        <v>0</v>
      </c>
      <c r="M1122" s="367">
        <f>'[1]VI. PRESUPUESTO Y RRHH'!LJ51</f>
        <v>0</v>
      </c>
    </row>
    <row r="1123" spans="1:13" s="381" customFormat="1" ht="15.75" customHeight="1" x14ac:dyDescent="0.25">
      <c r="A1123" s="367">
        <f>'[1]VI. PRESUPUESTO Y RRHH'!KO52</f>
        <v>0</v>
      </c>
      <c r="B1123" s="367" t="str">
        <f>'[1]VI. PRESUPUESTO Y RRHH'!KP52</f>
        <v>07</v>
      </c>
      <c r="C1123" s="367" t="str">
        <f>'[1]VI. PRESUPUESTO Y RRHH'!KQ52</f>
        <v>A Org. Internacionales</v>
      </c>
      <c r="D1123" s="367">
        <f>'[1]VI. PRESUPUESTO Y RRHH'!LA52</f>
        <v>0</v>
      </c>
      <c r="E1123" s="367">
        <f>'[1]VI. PRESUPUESTO Y RRHH'!LB52</f>
        <v>0</v>
      </c>
      <c r="F1123" s="367">
        <f>'[1]VI. PRESUPUESTO Y RRHH'!LC52</f>
        <v>0</v>
      </c>
      <c r="G1123" s="367">
        <f>'[1]VI. PRESUPUESTO Y RRHH'!LD52</f>
        <v>0</v>
      </c>
      <c r="H1123" s="367">
        <f>'[1]VI. PRESUPUESTO Y RRHH'!LE52</f>
        <v>0</v>
      </c>
      <c r="I1123" s="367">
        <f>'[1]VI. PRESUPUESTO Y RRHH'!LF52</f>
        <v>0</v>
      </c>
      <c r="J1123" s="367">
        <f>'[1]VI. PRESUPUESTO Y RRHH'!LG52</f>
        <v>0</v>
      </c>
      <c r="K1123" s="367">
        <f>'[1]VI. PRESUPUESTO Y RRHH'!LH52</f>
        <v>0</v>
      </c>
      <c r="L1123" s="367">
        <f>'[1]VI. PRESUPUESTO Y RRHH'!LI52</f>
        <v>0</v>
      </c>
      <c r="M1123" s="367">
        <f>'[1]VI. PRESUPUESTO Y RRHH'!LJ52</f>
        <v>0</v>
      </c>
    </row>
    <row r="1124" spans="1:13" s="381" customFormat="1" ht="15.75" customHeight="1" x14ac:dyDescent="0.25">
      <c r="A1124" s="367">
        <f>'[1]VI. PRESUPUESTO Y RRHH'!KO53</f>
        <v>34</v>
      </c>
      <c r="B1124" s="367">
        <f>'[1]VI. PRESUPUESTO Y RRHH'!KP53</f>
        <v>0</v>
      </c>
      <c r="C1124" s="367" t="str">
        <f>'[1]VI. PRESUPUESTO Y RRHH'!KQ53</f>
        <v>SERVICIO DE LA DEUDA</v>
      </c>
      <c r="D1124" s="367">
        <f>'[1]VI. PRESUPUESTO Y RRHH'!LA53</f>
        <v>0</v>
      </c>
      <c r="E1124" s="367">
        <f>'[1]VI. PRESUPUESTO Y RRHH'!LB53</f>
        <v>0</v>
      </c>
      <c r="F1124" s="367">
        <f>'[1]VI. PRESUPUESTO Y RRHH'!LC53</f>
        <v>0</v>
      </c>
      <c r="G1124" s="367">
        <f>'[1]VI. PRESUPUESTO Y RRHH'!LD53</f>
        <v>0</v>
      </c>
      <c r="H1124" s="367">
        <f>'[1]VI. PRESUPUESTO Y RRHH'!LE53</f>
        <v>0</v>
      </c>
      <c r="I1124" s="367">
        <f>'[1]VI. PRESUPUESTO Y RRHH'!LF53</f>
        <v>0</v>
      </c>
      <c r="J1124" s="367">
        <f>'[1]VI. PRESUPUESTO Y RRHH'!LG53</f>
        <v>0</v>
      </c>
      <c r="K1124" s="367">
        <f>'[1]VI. PRESUPUESTO Y RRHH'!LH53</f>
        <v>0</v>
      </c>
      <c r="L1124" s="367">
        <f>'[1]VI. PRESUPUESTO Y RRHH'!LI53</f>
        <v>0</v>
      </c>
      <c r="M1124" s="367">
        <f>'[1]VI. PRESUPUESTO Y RRHH'!LJ53</f>
        <v>0</v>
      </c>
    </row>
    <row r="1125" spans="1:13" s="381" customFormat="1" ht="15.75" customHeight="1" x14ac:dyDescent="0.25">
      <c r="A1125" s="367">
        <f>'[1]VI. PRESUPUESTO Y RRHH'!KO54</f>
        <v>35</v>
      </c>
      <c r="B1125" s="367">
        <f>'[1]VI. PRESUPUESTO Y RRHH'!KP54</f>
        <v>0</v>
      </c>
      <c r="C1125" s="367" t="str">
        <f>'[1]VI. PRESUPUESTO Y RRHH'!KQ54</f>
        <v>SALDO FINAL DE CAJA</v>
      </c>
      <c r="D1125" s="367">
        <f>'[1]VI. PRESUPUESTO Y RRHH'!LA54</f>
        <v>0</v>
      </c>
      <c r="E1125" s="367">
        <f>'[1]VI. PRESUPUESTO Y RRHH'!LB54</f>
        <v>0</v>
      </c>
      <c r="F1125" s="367">
        <f>'[1]VI. PRESUPUESTO Y RRHH'!LC54</f>
        <v>0</v>
      </c>
      <c r="G1125" s="367">
        <f>'[1]VI. PRESUPUESTO Y RRHH'!LD54</f>
        <v>0</v>
      </c>
      <c r="H1125" s="367">
        <f>'[1]VI. PRESUPUESTO Y RRHH'!LE54</f>
        <v>0</v>
      </c>
      <c r="I1125" s="367">
        <f>'[1]VI. PRESUPUESTO Y RRHH'!LF54</f>
        <v>0</v>
      </c>
      <c r="J1125" s="367">
        <f>'[1]VI. PRESUPUESTO Y RRHH'!LG54</f>
        <v>0</v>
      </c>
      <c r="K1125" s="367">
        <f>'[1]VI. PRESUPUESTO Y RRHH'!LH54</f>
        <v>0</v>
      </c>
      <c r="L1125" s="367">
        <f>'[1]VI. PRESUPUESTO Y RRHH'!LI54</f>
        <v>0</v>
      </c>
      <c r="M1125" s="367">
        <f>'[1]VI. PRESUPUESTO Y RRHH'!LJ54</f>
        <v>0</v>
      </c>
    </row>
    <row r="1126" spans="1:13" s="381" customFormat="1" ht="15.75" customHeight="1" x14ac:dyDescent="0.25">
      <c r="A1126" s="367" t="str">
        <f>'[1]VI. PRESUPUESTO Y RRHH'!KO55</f>
        <v>TOTAL</v>
      </c>
      <c r="B1126" s="367">
        <f>'[1]VI. PRESUPUESTO Y RRHH'!KP55</f>
        <v>0</v>
      </c>
      <c r="C1126" s="367">
        <f>'[1]VI. PRESUPUESTO Y RRHH'!KQ55</f>
        <v>0</v>
      </c>
      <c r="D1126" s="367">
        <f>'[1]VI. PRESUPUESTO Y RRHH'!LA55</f>
        <v>0</v>
      </c>
      <c r="E1126" s="367">
        <f>'[1]VI. PRESUPUESTO Y RRHH'!LB55</f>
        <v>0</v>
      </c>
      <c r="F1126" s="367">
        <f>'[1]VI. PRESUPUESTO Y RRHH'!LC55</f>
        <v>0</v>
      </c>
      <c r="G1126" s="367">
        <f>'[1]VI. PRESUPUESTO Y RRHH'!LD55</f>
        <v>0</v>
      </c>
      <c r="H1126" s="367">
        <f>'[1]VI. PRESUPUESTO Y RRHH'!LE55</f>
        <v>0</v>
      </c>
      <c r="I1126" s="367">
        <f>'[1]VI. PRESUPUESTO Y RRHH'!LF55</f>
        <v>0</v>
      </c>
      <c r="J1126" s="367">
        <f>'[1]VI. PRESUPUESTO Y RRHH'!LG55</f>
        <v>0</v>
      </c>
      <c r="K1126" s="367">
        <f>'[1]VI. PRESUPUESTO Y RRHH'!LH55</f>
        <v>0</v>
      </c>
      <c r="L1126" s="367">
        <f>'[1]VI. PRESUPUESTO Y RRHH'!LI55</f>
        <v>0</v>
      </c>
      <c r="M1126" s="367">
        <f>'[1]VI. PRESUPUESTO Y RRHH'!LJ55</f>
        <v>0</v>
      </c>
    </row>
    <row r="1127" spans="1:13" s="381" customFormat="1" ht="15.75" customHeight="1" x14ac:dyDescent="0.25">
      <c r="A1127" s="367" t="str">
        <f>'[1]VI. PRESUPUESTO Y RRHH'!LL15</f>
        <v>Partida</v>
      </c>
      <c r="B1127" s="367">
        <f>'[1]VI. PRESUPUESTO Y RRHH'!LM15</f>
        <v>0</v>
      </c>
      <c r="C1127" s="367" t="str">
        <f>'[1]VI. PRESUPUESTO Y RRHH'!LN15</f>
        <v>Capitulo</v>
      </c>
      <c r="D1127" s="367">
        <f>'[1]VI. PRESUPUESTO Y RRHH'!LO15</f>
        <v>0</v>
      </c>
      <c r="E1127" s="367" t="str">
        <f>'[1]VI. PRESUPUESTO Y RRHH'!LP15</f>
        <v>Programa</v>
      </c>
      <c r="F1127" s="367">
        <f>'[1]VI. PRESUPUESTO Y RRHH'!LQ15</f>
        <v>0</v>
      </c>
      <c r="G1127" s="367"/>
      <c r="H1127" s="367"/>
      <c r="I1127" s="367"/>
      <c r="J1127" s="367"/>
      <c r="K1127" s="367"/>
      <c r="L1127" s="367"/>
      <c r="M1127" s="367"/>
    </row>
    <row r="1128" spans="1:13" s="381" customFormat="1" ht="15.75" customHeight="1" x14ac:dyDescent="0.25">
      <c r="A1128" s="367" t="str">
        <f>'[1]VI. PRESUPUESTO Y RRHH'!LL16</f>
        <v xml:space="preserve">SUBTITULO </v>
      </c>
      <c r="B1128" s="367" t="str">
        <f>'[1]VI. PRESUPUESTO Y RRHH'!LM16</f>
        <v>ITEM</v>
      </c>
      <c r="C1128" s="367" t="str">
        <f>'[1]VI. PRESUPUESTO Y RRHH'!LN16</f>
        <v>DENOMINACIONES</v>
      </c>
      <c r="D1128" s="367" t="str">
        <f>'[1]VI. PRESUPUESTO Y RRHH'!LX16</f>
        <v>ASIGNACIÓN</v>
      </c>
      <c r="E1128" s="367" t="str">
        <f>'[1]VI. PRESUPUESTO Y RRHH'!LY16</f>
        <v>GASTO SOCIAL (M$)</v>
      </c>
      <c r="F1128" s="367">
        <f>'[1]VI. PRESUPUESTO Y RRHH'!LZ16</f>
        <v>0</v>
      </c>
      <c r="G1128" s="367">
        <f>'[1]VI. PRESUPUESTO Y RRHH'!MA16</f>
        <v>0</v>
      </c>
      <c r="H1128" s="367">
        <f>'[1]VI. PRESUPUESTO Y RRHH'!MB16</f>
        <v>0</v>
      </c>
      <c r="I1128" s="367" t="str">
        <f>'[1]VI. PRESUPUESTO Y RRHH'!MC16</f>
        <v>GASTOS ADMINISTRATIVOS (M$)</v>
      </c>
      <c r="J1128" s="367">
        <f>'[1]VI. PRESUPUESTO Y RRHH'!MD16</f>
        <v>0</v>
      </c>
      <c r="K1128" s="367">
        <f>'[1]VI. PRESUPUESTO Y RRHH'!ME16</f>
        <v>0</v>
      </c>
      <c r="L1128" s="367">
        <f>'[1]VI. PRESUPUESTO Y RRHH'!MF16</f>
        <v>0</v>
      </c>
      <c r="M1128" s="367" t="str">
        <f>'[1]VI. PRESUPUESTO Y RRHH'!MG16</f>
        <v>TOTAL</v>
      </c>
    </row>
    <row r="1129" spans="1:13" s="381" customFormat="1" ht="15.75" customHeight="1" x14ac:dyDescent="0.25">
      <c r="A1129" s="367">
        <f>'[1]VI. PRESUPUESTO Y RRHH'!LL17</f>
        <v>0</v>
      </c>
      <c r="B1129" s="367">
        <f>'[1]VI. PRESUPUESTO Y RRHH'!LM17</f>
        <v>0</v>
      </c>
      <c r="C1129" s="367">
        <f>'[1]VI. PRESUPUESTO Y RRHH'!LN17</f>
        <v>0</v>
      </c>
      <c r="D1129" s="367">
        <f>'[1]VI. PRESUPUESTO Y RRHH'!LX17</f>
        <v>0</v>
      </c>
      <c r="E1129" s="367" t="str">
        <f>'[1]VI. PRESUPUESTO Y RRHH'!LY17</f>
        <v>MONETARIO</v>
      </c>
      <c r="F1129" s="367" t="str">
        <f>'[1]VI. PRESUPUESTO Y RRHH'!LZ17</f>
        <v>BIENES</v>
      </c>
      <c r="G1129" s="367" t="str">
        <f>'[1]VI. PRESUPUESTO Y RRHH'!MA17</f>
        <v>PERSONAL / RRHH</v>
      </c>
      <c r="H1129" s="367" t="str">
        <f>'[1]VI. PRESUPUESTO Y RRHH'!MB17</f>
        <v>OTROS SERVICIOS</v>
      </c>
      <c r="I1129" s="367" t="str">
        <f>'[1]VI. PRESUPUESTO Y RRHH'!MC17</f>
        <v>PERSONAL / RRHH</v>
      </c>
      <c r="J1129" s="367" t="str">
        <f>'[1]VI. PRESUPUESTO Y RRHH'!MD17</f>
        <v>BIENES/ EQUIPAMIENTO</v>
      </c>
      <c r="K1129" s="367" t="str">
        <f>'[1]VI. PRESUPUESTO Y RRHH'!ME17</f>
        <v>SERVICIOS</v>
      </c>
      <c r="L1129" s="367" t="str">
        <f>'[1]VI. PRESUPUESTO Y RRHH'!MF17</f>
        <v>OTROS</v>
      </c>
      <c r="M1129" s="367">
        <f>'[1]VI. PRESUPUESTO Y RRHH'!MG17</f>
        <v>0</v>
      </c>
    </row>
    <row r="1130" spans="1:13" s="381" customFormat="1" ht="15.75" customHeight="1" x14ac:dyDescent="0.25">
      <c r="A1130" s="367">
        <f>'[1]VI. PRESUPUESTO Y RRHH'!LL18</f>
        <v>21</v>
      </c>
      <c r="B1130" s="367">
        <f>'[1]VI. PRESUPUESTO Y RRHH'!LM18</f>
        <v>0</v>
      </c>
      <c r="C1130" s="367" t="str">
        <f>'[1]VI. PRESUPUESTO Y RRHH'!LN18</f>
        <v>GASTOS EN PERSONAL</v>
      </c>
      <c r="D1130" s="367">
        <f>'[1]VI. PRESUPUESTO Y RRHH'!LX18</f>
        <v>0</v>
      </c>
      <c r="E1130" s="367">
        <f>'[1]VI. PRESUPUESTO Y RRHH'!LY18</f>
        <v>0</v>
      </c>
      <c r="F1130" s="367">
        <f>'[1]VI. PRESUPUESTO Y RRHH'!LZ18</f>
        <v>0</v>
      </c>
      <c r="G1130" s="367">
        <f>'[1]VI. PRESUPUESTO Y RRHH'!MA18</f>
        <v>0</v>
      </c>
      <c r="H1130" s="367">
        <f>'[1]VI. PRESUPUESTO Y RRHH'!MB18</f>
        <v>0</v>
      </c>
      <c r="I1130" s="367">
        <f>'[1]VI. PRESUPUESTO Y RRHH'!MC18</f>
        <v>0</v>
      </c>
      <c r="J1130" s="367">
        <f>'[1]VI. PRESUPUESTO Y RRHH'!MD18</f>
        <v>0</v>
      </c>
      <c r="K1130" s="367">
        <f>'[1]VI. PRESUPUESTO Y RRHH'!ME18</f>
        <v>0</v>
      </c>
      <c r="L1130" s="367">
        <f>'[1]VI. PRESUPUESTO Y RRHH'!MF18</f>
        <v>0</v>
      </c>
      <c r="M1130" s="367">
        <f>'[1]VI. PRESUPUESTO Y RRHH'!MG18</f>
        <v>0</v>
      </c>
    </row>
    <row r="1131" spans="1:13" s="381" customFormat="1" ht="15.75" customHeight="1" x14ac:dyDescent="0.25">
      <c r="A1131" s="367">
        <f>'[1]VI. PRESUPUESTO Y RRHH'!LL19</f>
        <v>22</v>
      </c>
      <c r="B1131" s="367">
        <f>'[1]VI. PRESUPUESTO Y RRHH'!LM19</f>
        <v>0</v>
      </c>
      <c r="C1131" s="367" t="str">
        <f>'[1]VI. PRESUPUESTO Y RRHH'!LN19</f>
        <v>BIENES Y SERVICIOS DE CONSUMO</v>
      </c>
      <c r="D1131" s="367">
        <f>'[1]VI. PRESUPUESTO Y RRHH'!LX19</f>
        <v>0</v>
      </c>
      <c r="E1131" s="367">
        <f>'[1]VI. PRESUPUESTO Y RRHH'!LY19</f>
        <v>0</v>
      </c>
      <c r="F1131" s="367">
        <f>'[1]VI. PRESUPUESTO Y RRHH'!LZ19</f>
        <v>0</v>
      </c>
      <c r="G1131" s="367">
        <f>'[1]VI. PRESUPUESTO Y RRHH'!MA19</f>
        <v>0</v>
      </c>
      <c r="H1131" s="367">
        <f>'[1]VI. PRESUPUESTO Y RRHH'!MB19</f>
        <v>0</v>
      </c>
      <c r="I1131" s="367">
        <f>'[1]VI. PRESUPUESTO Y RRHH'!MC19</f>
        <v>0</v>
      </c>
      <c r="J1131" s="367">
        <f>'[1]VI. PRESUPUESTO Y RRHH'!MD19</f>
        <v>0</v>
      </c>
      <c r="K1131" s="367">
        <f>'[1]VI. PRESUPUESTO Y RRHH'!ME19</f>
        <v>0</v>
      </c>
      <c r="L1131" s="367">
        <f>'[1]VI. PRESUPUESTO Y RRHH'!MF19</f>
        <v>0</v>
      </c>
      <c r="M1131" s="367">
        <f>'[1]VI. PRESUPUESTO Y RRHH'!MG19</f>
        <v>0</v>
      </c>
    </row>
    <row r="1132" spans="1:13" s="381" customFormat="1" ht="15.75" customHeight="1" x14ac:dyDescent="0.25">
      <c r="A1132" s="367">
        <f>'[1]VI. PRESUPUESTO Y RRHH'!LL20</f>
        <v>23</v>
      </c>
      <c r="B1132" s="367">
        <f>'[1]VI. PRESUPUESTO Y RRHH'!LM20</f>
        <v>0</v>
      </c>
      <c r="C1132" s="367" t="str">
        <f>'[1]VI. PRESUPUESTO Y RRHH'!LN20</f>
        <v>PRESTACIONES DE SEGURIDAD SOCIAL</v>
      </c>
      <c r="D1132" s="367">
        <f>'[1]VI. PRESUPUESTO Y RRHH'!LX20</f>
        <v>0</v>
      </c>
      <c r="E1132" s="367">
        <f>'[1]VI. PRESUPUESTO Y RRHH'!LY20</f>
        <v>0</v>
      </c>
      <c r="F1132" s="367">
        <f>'[1]VI. PRESUPUESTO Y RRHH'!LZ20</f>
        <v>0</v>
      </c>
      <c r="G1132" s="367">
        <f>'[1]VI. PRESUPUESTO Y RRHH'!MA20</f>
        <v>0</v>
      </c>
      <c r="H1132" s="367">
        <f>'[1]VI. PRESUPUESTO Y RRHH'!MB20</f>
        <v>0</v>
      </c>
      <c r="I1132" s="367">
        <f>'[1]VI. PRESUPUESTO Y RRHH'!MC20</f>
        <v>0</v>
      </c>
      <c r="J1132" s="367">
        <f>'[1]VI. PRESUPUESTO Y RRHH'!MD20</f>
        <v>0</v>
      </c>
      <c r="K1132" s="367">
        <f>'[1]VI. PRESUPUESTO Y RRHH'!ME20</f>
        <v>0</v>
      </c>
      <c r="L1132" s="367">
        <f>'[1]VI. PRESUPUESTO Y RRHH'!MF20</f>
        <v>0</v>
      </c>
      <c r="M1132" s="367">
        <f>'[1]VI. PRESUPUESTO Y RRHH'!MG20</f>
        <v>0</v>
      </c>
    </row>
    <row r="1133" spans="1:13" s="381" customFormat="1" ht="15.75" customHeight="1" x14ac:dyDescent="0.25">
      <c r="A1133" s="367">
        <f>'[1]VI. PRESUPUESTO Y RRHH'!LL21</f>
        <v>24</v>
      </c>
      <c r="B1133" s="367">
        <f>'[1]VI. PRESUPUESTO Y RRHH'!LM21</f>
        <v>0</v>
      </c>
      <c r="C1133" s="367" t="str">
        <f>'[1]VI. PRESUPUESTO Y RRHH'!LN21</f>
        <v>TRANSFERENCIAS CORRIENTES</v>
      </c>
      <c r="D1133" s="367">
        <f>'[1]VI. PRESUPUESTO Y RRHH'!LX21</f>
        <v>0</v>
      </c>
      <c r="E1133" s="367">
        <f>'[1]VI. PRESUPUESTO Y RRHH'!LY21</f>
        <v>0</v>
      </c>
      <c r="F1133" s="367">
        <f>'[1]VI. PRESUPUESTO Y RRHH'!LZ21</f>
        <v>0</v>
      </c>
      <c r="G1133" s="367">
        <f>'[1]VI. PRESUPUESTO Y RRHH'!MA21</f>
        <v>0</v>
      </c>
      <c r="H1133" s="367">
        <f>'[1]VI. PRESUPUESTO Y RRHH'!MB21</f>
        <v>0</v>
      </c>
      <c r="I1133" s="367">
        <f>'[1]VI. PRESUPUESTO Y RRHH'!MC21</f>
        <v>0</v>
      </c>
      <c r="J1133" s="367">
        <f>'[1]VI. PRESUPUESTO Y RRHH'!MD21</f>
        <v>0</v>
      </c>
      <c r="K1133" s="367">
        <f>'[1]VI. PRESUPUESTO Y RRHH'!ME21</f>
        <v>0</v>
      </c>
      <c r="L1133" s="367">
        <f>'[1]VI. PRESUPUESTO Y RRHH'!MF21</f>
        <v>0</v>
      </c>
      <c r="M1133" s="367">
        <f>'[1]VI. PRESUPUESTO Y RRHH'!MG21</f>
        <v>0</v>
      </c>
    </row>
    <row r="1134" spans="1:13" s="381" customFormat="1" ht="15.75" customHeight="1" x14ac:dyDescent="0.25">
      <c r="A1134" s="367">
        <f>'[1]VI. PRESUPUESTO Y RRHH'!LL22</f>
        <v>0</v>
      </c>
      <c r="B1134" s="367" t="str">
        <f>'[1]VI. PRESUPUESTO Y RRHH'!LM22</f>
        <v>01</v>
      </c>
      <c r="C1134" s="367" t="str">
        <f>'[1]VI. PRESUPUESTO Y RRHH'!LN22</f>
        <v xml:space="preserve"> Al Sector Privado</v>
      </c>
      <c r="D1134" s="367">
        <f>'[1]VI. PRESUPUESTO Y RRHH'!LX22</f>
        <v>0</v>
      </c>
      <c r="E1134" s="367">
        <f>'[1]VI. PRESUPUESTO Y RRHH'!LY22</f>
        <v>0</v>
      </c>
      <c r="F1134" s="367">
        <f>'[1]VI. PRESUPUESTO Y RRHH'!LZ22</f>
        <v>0</v>
      </c>
      <c r="G1134" s="367">
        <f>'[1]VI. PRESUPUESTO Y RRHH'!MA22</f>
        <v>0</v>
      </c>
      <c r="H1134" s="367">
        <f>'[1]VI. PRESUPUESTO Y RRHH'!MB22</f>
        <v>0</v>
      </c>
      <c r="I1134" s="367">
        <f>'[1]VI. PRESUPUESTO Y RRHH'!MC22</f>
        <v>0</v>
      </c>
      <c r="J1134" s="367">
        <f>'[1]VI. PRESUPUESTO Y RRHH'!MD22</f>
        <v>0</v>
      </c>
      <c r="K1134" s="367">
        <f>'[1]VI. PRESUPUESTO Y RRHH'!ME22</f>
        <v>0</v>
      </c>
      <c r="L1134" s="367">
        <f>'[1]VI. PRESUPUESTO Y RRHH'!MF22</f>
        <v>0</v>
      </c>
      <c r="M1134" s="367">
        <f>'[1]VI. PRESUPUESTO Y RRHH'!MG22</f>
        <v>0</v>
      </c>
    </row>
    <row r="1135" spans="1:13" s="381" customFormat="1" ht="15.75" customHeight="1" x14ac:dyDescent="0.25">
      <c r="A1135" s="367">
        <f>'[1]VI. PRESUPUESTO Y RRHH'!LL23</f>
        <v>0</v>
      </c>
      <c r="B1135" s="367" t="str">
        <f>'[1]VI. PRESUPUESTO Y RRHH'!LM23</f>
        <v>01</v>
      </c>
      <c r="C1135" s="367">
        <f>'[1]VI. PRESUPUESTO Y RRHH'!LN23</f>
        <v>0</v>
      </c>
      <c r="D1135" s="367">
        <f>'[1]VI. PRESUPUESTO Y RRHH'!LX23</f>
        <v>0</v>
      </c>
      <c r="E1135" s="367">
        <f>'[1]VI. PRESUPUESTO Y RRHH'!LY23</f>
        <v>0</v>
      </c>
      <c r="F1135" s="367">
        <f>'[1]VI. PRESUPUESTO Y RRHH'!LZ23</f>
        <v>0</v>
      </c>
      <c r="G1135" s="367">
        <f>'[1]VI. PRESUPUESTO Y RRHH'!MA23</f>
        <v>0</v>
      </c>
      <c r="H1135" s="367">
        <f>'[1]VI. PRESUPUESTO Y RRHH'!MB23</f>
        <v>0</v>
      </c>
      <c r="I1135" s="367">
        <f>'[1]VI. PRESUPUESTO Y RRHH'!MC23</f>
        <v>0</v>
      </c>
      <c r="J1135" s="367">
        <f>'[1]VI. PRESUPUESTO Y RRHH'!MD23</f>
        <v>0</v>
      </c>
      <c r="K1135" s="367">
        <f>'[1]VI. PRESUPUESTO Y RRHH'!ME23</f>
        <v>0</v>
      </c>
      <c r="L1135" s="367">
        <f>'[1]VI. PRESUPUESTO Y RRHH'!MF23</f>
        <v>0</v>
      </c>
      <c r="M1135" s="367">
        <f>'[1]VI. PRESUPUESTO Y RRHH'!MG23</f>
        <v>0</v>
      </c>
    </row>
    <row r="1136" spans="1:13" s="381" customFormat="1" ht="15.75" customHeight="1" x14ac:dyDescent="0.25">
      <c r="A1136" s="367">
        <f>'[1]VI. PRESUPUESTO Y RRHH'!LL24</f>
        <v>0</v>
      </c>
      <c r="B1136" s="367" t="str">
        <f>'[1]VI. PRESUPUESTO Y RRHH'!LM24</f>
        <v>01</v>
      </c>
      <c r="C1136" s="367">
        <f>'[1]VI. PRESUPUESTO Y RRHH'!LN24</f>
        <v>0</v>
      </c>
      <c r="D1136" s="367">
        <f>'[1]VI. PRESUPUESTO Y RRHH'!LX24</f>
        <v>0</v>
      </c>
      <c r="E1136" s="367">
        <f>'[1]VI. PRESUPUESTO Y RRHH'!LY24</f>
        <v>0</v>
      </c>
      <c r="F1136" s="367">
        <f>'[1]VI. PRESUPUESTO Y RRHH'!LZ24</f>
        <v>0</v>
      </c>
      <c r="G1136" s="367">
        <f>'[1]VI. PRESUPUESTO Y RRHH'!MA24</f>
        <v>0</v>
      </c>
      <c r="H1136" s="367">
        <f>'[1]VI. PRESUPUESTO Y RRHH'!MB24</f>
        <v>0</v>
      </c>
      <c r="I1136" s="367">
        <f>'[1]VI. PRESUPUESTO Y RRHH'!MC24</f>
        <v>0</v>
      </c>
      <c r="J1136" s="367">
        <f>'[1]VI. PRESUPUESTO Y RRHH'!MD24</f>
        <v>0</v>
      </c>
      <c r="K1136" s="367">
        <f>'[1]VI. PRESUPUESTO Y RRHH'!ME24</f>
        <v>0</v>
      </c>
      <c r="L1136" s="367">
        <f>'[1]VI. PRESUPUESTO Y RRHH'!MF24</f>
        <v>0</v>
      </c>
      <c r="M1136" s="367">
        <f>'[1]VI. PRESUPUESTO Y RRHH'!MG24</f>
        <v>0</v>
      </c>
    </row>
    <row r="1137" spans="1:13" s="381" customFormat="1" ht="15.75" customHeight="1" x14ac:dyDescent="0.25">
      <c r="A1137" s="367">
        <f>'[1]VI. PRESUPUESTO Y RRHH'!LL25</f>
        <v>0</v>
      </c>
      <c r="B1137" s="367" t="str">
        <f>'[1]VI. PRESUPUESTO Y RRHH'!LM25</f>
        <v>01</v>
      </c>
      <c r="C1137" s="367">
        <f>'[1]VI. PRESUPUESTO Y RRHH'!LN25</f>
        <v>0</v>
      </c>
      <c r="D1137" s="367">
        <f>'[1]VI. PRESUPUESTO Y RRHH'!LX25</f>
        <v>0</v>
      </c>
      <c r="E1137" s="367">
        <f>'[1]VI. PRESUPUESTO Y RRHH'!LY25</f>
        <v>0</v>
      </c>
      <c r="F1137" s="367">
        <f>'[1]VI. PRESUPUESTO Y RRHH'!LZ25</f>
        <v>0</v>
      </c>
      <c r="G1137" s="367">
        <f>'[1]VI. PRESUPUESTO Y RRHH'!MA25</f>
        <v>0</v>
      </c>
      <c r="H1137" s="367">
        <f>'[1]VI. PRESUPUESTO Y RRHH'!MB25</f>
        <v>0</v>
      </c>
      <c r="I1137" s="367">
        <f>'[1]VI. PRESUPUESTO Y RRHH'!MC25</f>
        <v>0</v>
      </c>
      <c r="J1137" s="367">
        <f>'[1]VI. PRESUPUESTO Y RRHH'!MD25</f>
        <v>0</v>
      </c>
      <c r="K1137" s="367">
        <f>'[1]VI. PRESUPUESTO Y RRHH'!ME25</f>
        <v>0</v>
      </c>
      <c r="L1137" s="367">
        <f>'[1]VI. PRESUPUESTO Y RRHH'!MF25</f>
        <v>0</v>
      </c>
      <c r="M1137" s="367">
        <f>'[1]VI. PRESUPUESTO Y RRHH'!MG25</f>
        <v>0</v>
      </c>
    </row>
    <row r="1138" spans="1:13" s="381" customFormat="1" ht="15.75" customHeight="1" x14ac:dyDescent="0.25">
      <c r="A1138" s="367">
        <f>'[1]VI. PRESUPUESTO Y RRHH'!LL26</f>
        <v>0</v>
      </c>
      <c r="B1138" s="367" t="str">
        <f>'[1]VI. PRESUPUESTO Y RRHH'!LM26</f>
        <v>01</v>
      </c>
      <c r="C1138" s="367">
        <f>'[1]VI. PRESUPUESTO Y RRHH'!LN26</f>
        <v>0</v>
      </c>
      <c r="D1138" s="367">
        <f>'[1]VI. PRESUPUESTO Y RRHH'!LX26</f>
        <v>0</v>
      </c>
      <c r="E1138" s="367">
        <f>'[1]VI. PRESUPUESTO Y RRHH'!LY26</f>
        <v>0</v>
      </c>
      <c r="F1138" s="367">
        <f>'[1]VI. PRESUPUESTO Y RRHH'!LZ26</f>
        <v>0</v>
      </c>
      <c r="G1138" s="367">
        <f>'[1]VI. PRESUPUESTO Y RRHH'!MA26</f>
        <v>0</v>
      </c>
      <c r="H1138" s="367">
        <f>'[1]VI. PRESUPUESTO Y RRHH'!MB26</f>
        <v>0</v>
      </c>
      <c r="I1138" s="367">
        <f>'[1]VI. PRESUPUESTO Y RRHH'!MC26</f>
        <v>0</v>
      </c>
      <c r="J1138" s="367">
        <f>'[1]VI. PRESUPUESTO Y RRHH'!MD26</f>
        <v>0</v>
      </c>
      <c r="K1138" s="367">
        <f>'[1]VI. PRESUPUESTO Y RRHH'!ME26</f>
        <v>0</v>
      </c>
      <c r="L1138" s="367">
        <f>'[1]VI. PRESUPUESTO Y RRHH'!MF26</f>
        <v>0</v>
      </c>
      <c r="M1138" s="367">
        <f>'[1]VI. PRESUPUESTO Y RRHH'!MG26</f>
        <v>0</v>
      </c>
    </row>
    <row r="1139" spans="1:13" s="381" customFormat="1" ht="15.75" customHeight="1" x14ac:dyDescent="0.25">
      <c r="A1139" s="367">
        <f>'[1]VI. PRESUPUESTO Y RRHH'!LL27</f>
        <v>0</v>
      </c>
      <c r="B1139" s="367" t="str">
        <f>'[1]VI. PRESUPUESTO Y RRHH'!LM27</f>
        <v>02</v>
      </c>
      <c r="C1139" s="367" t="str">
        <f>'[1]VI. PRESUPUESTO Y RRHH'!LN27</f>
        <v>Al Gobierno Central</v>
      </c>
      <c r="D1139" s="367">
        <f>'[1]VI. PRESUPUESTO Y RRHH'!LX27</f>
        <v>0</v>
      </c>
      <c r="E1139" s="367">
        <f>'[1]VI. PRESUPUESTO Y RRHH'!LY27</f>
        <v>0</v>
      </c>
      <c r="F1139" s="367">
        <f>'[1]VI. PRESUPUESTO Y RRHH'!LZ27</f>
        <v>0</v>
      </c>
      <c r="G1139" s="367">
        <f>'[1]VI. PRESUPUESTO Y RRHH'!MA27</f>
        <v>0</v>
      </c>
      <c r="H1139" s="367">
        <f>'[1]VI. PRESUPUESTO Y RRHH'!MB27</f>
        <v>0</v>
      </c>
      <c r="I1139" s="367">
        <f>'[1]VI. PRESUPUESTO Y RRHH'!MC27</f>
        <v>0</v>
      </c>
      <c r="J1139" s="367">
        <f>'[1]VI. PRESUPUESTO Y RRHH'!MD27</f>
        <v>0</v>
      </c>
      <c r="K1139" s="367">
        <f>'[1]VI. PRESUPUESTO Y RRHH'!ME27</f>
        <v>0</v>
      </c>
      <c r="L1139" s="367">
        <f>'[1]VI. PRESUPUESTO Y RRHH'!MF27</f>
        <v>0</v>
      </c>
      <c r="M1139" s="367">
        <f>'[1]VI. PRESUPUESTO Y RRHH'!MG27</f>
        <v>0</v>
      </c>
    </row>
    <row r="1140" spans="1:13" s="381" customFormat="1" ht="15.75" customHeight="1" x14ac:dyDescent="0.25">
      <c r="A1140" s="367">
        <f>'[1]VI. PRESUPUESTO Y RRHH'!LL28</f>
        <v>0</v>
      </c>
      <c r="B1140" s="367" t="str">
        <f>'[1]VI. PRESUPUESTO Y RRHH'!LM28</f>
        <v>03</v>
      </c>
      <c r="C1140" s="367" t="str">
        <f>'[1]VI. PRESUPUESTO Y RRHH'!LN28</f>
        <v>A Otras Entidades Públicas</v>
      </c>
      <c r="D1140" s="367">
        <f>'[1]VI. PRESUPUESTO Y RRHH'!LX28</f>
        <v>0</v>
      </c>
      <c r="E1140" s="367">
        <f>'[1]VI. PRESUPUESTO Y RRHH'!LY28</f>
        <v>0</v>
      </c>
      <c r="F1140" s="367">
        <f>'[1]VI. PRESUPUESTO Y RRHH'!LZ28</f>
        <v>0</v>
      </c>
      <c r="G1140" s="367">
        <f>'[1]VI. PRESUPUESTO Y RRHH'!MA28</f>
        <v>0</v>
      </c>
      <c r="H1140" s="367">
        <f>'[1]VI. PRESUPUESTO Y RRHH'!MB28</f>
        <v>0</v>
      </c>
      <c r="I1140" s="367">
        <f>'[1]VI. PRESUPUESTO Y RRHH'!MC28</f>
        <v>0</v>
      </c>
      <c r="J1140" s="367">
        <f>'[1]VI. PRESUPUESTO Y RRHH'!MD28</f>
        <v>0</v>
      </c>
      <c r="K1140" s="367">
        <f>'[1]VI. PRESUPUESTO Y RRHH'!ME28</f>
        <v>0</v>
      </c>
      <c r="L1140" s="367">
        <f>'[1]VI. PRESUPUESTO Y RRHH'!MF28</f>
        <v>0</v>
      </c>
      <c r="M1140" s="367">
        <f>'[1]VI. PRESUPUESTO Y RRHH'!MG28</f>
        <v>0</v>
      </c>
    </row>
    <row r="1141" spans="1:13" s="381" customFormat="1" ht="15.75" customHeight="1" x14ac:dyDescent="0.25">
      <c r="A1141" s="367">
        <f>'[1]VI. PRESUPUESTO Y RRHH'!LL29</f>
        <v>0</v>
      </c>
      <c r="B1141" s="367" t="str">
        <f>'[1]VI. PRESUPUESTO Y RRHH'!LM29</f>
        <v xml:space="preserve">04 </v>
      </c>
      <c r="C1141" s="367" t="str">
        <f>'[1]VI. PRESUPUESTO Y RRHH'!LN29</f>
        <v>A Empresas Públicas no financieras</v>
      </c>
      <c r="D1141" s="367">
        <f>'[1]VI. PRESUPUESTO Y RRHH'!LX29</f>
        <v>0</v>
      </c>
      <c r="E1141" s="367">
        <f>'[1]VI. PRESUPUESTO Y RRHH'!LY29</f>
        <v>0</v>
      </c>
      <c r="F1141" s="367">
        <f>'[1]VI. PRESUPUESTO Y RRHH'!LZ29</f>
        <v>0</v>
      </c>
      <c r="G1141" s="367">
        <f>'[1]VI. PRESUPUESTO Y RRHH'!MA29</f>
        <v>0</v>
      </c>
      <c r="H1141" s="367">
        <f>'[1]VI. PRESUPUESTO Y RRHH'!MB29</f>
        <v>0</v>
      </c>
      <c r="I1141" s="367">
        <f>'[1]VI. PRESUPUESTO Y RRHH'!MC29</f>
        <v>0</v>
      </c>
      <c r="J1141" s="367">
        <f>'[1]VI. PRESUPUESTO Y RRHH'!MD29</f>
        <v>0</v>
      </c>
      <c r="K1141" s="367">
        <f>'[1]VI. PRESUPUESTO Y RRHH'!ME29</f>
        <v>0</v>
      </c>
      <c r="L1141" s="367">
        <f>'[1]VI. PRESUPUESTO Y RRHH'!MF29</f>
        <v>0</v>
      </c>
      <c r="M1141" s="367">
        <f>'[1]VI. PRESUPUESTO Y RRHH'!MG29</f>
        <v>0</v>
      </c>
    </row>
    <row r="1142" spans="1:13" s="381" customFormat="1" ht="15.75" customHeight="1" x14ac:dyDescent="0.25">
      <c r="A1142" s="367" t="str">
        <f>'[1]VI. PRESUPUESTO Y RRHH'!LL30</f>
        <v/>
      </c>
      <c r="B1142" s="367" t="str">
        <f>'[1]VI. PRESUPUESTO Y RRHH'!LM30</f>
        <v>05</v>
      </c>
      <c r="C1142" s="367" t="str">
        <f>'[1]VI. PRESUPUESTO Y RRHH'!LN30</f>
        <v>A Empresas Públicas  financieras</v>
      </c>
      <c r="D1142" s="367">
        <f>'[1]VI. PRESUPUESTO Y RRHH'!LX30</f>
        <v>0</v>
      </c>
      <c r="E1142" s="367">
        <f>'[1]VI. PRESUPUESTO Y RRHH'!LY30</f>
        <v>0</v>
      </c>
      <c r="F1142" s="367">
        <f>'[1]VI. PRESUPUESTO Y RRHH'!LZ30</f>
        <v>0</v>
      </c>
      <c r="G1142" s="367">
        <f>'[1]VI. PRESUPUESTO Y RRHH'!MA30</f>
        <v>0</v>
      </c>
      <c r="H1142" s="367">
        <f>'[1]VI. PRESUPUESTO Y RRHH'!MB30</f>
        <v>0</v>
      </c>
      <c r="I1142" s="367">
        <f>'[1]VI. PRESUPUESTO Y RRHH'!MC30</f>
        <v>0</v>
      </c>
      <c r="J1142" s="367">
        <f>'[1]VI. PRESUPUESTO Y RRHH'!MD30</f>
        <v>0</v>
      </c>
      <c r="K1142" s="367">
        <f>'[1]VI. PRESUPUESTO Y RRHH'!ME30</f>
        <v>0</v>
      </c>
      <c r="L1142" s="367">
        <f>'[1]VI. PRESUPUESTO Y RRHH'!MF30</f>
        <v>0</v>
      </c>
      <c r="M1142" s="367">
        <f>'[1]VI. PRESUPUESTO Y RRHH'!MG30</f>
        <v>0</v>
      </c>
    </row>
    <row r="1143" spans="1:13" s="381" customFormat="1" ht="15.75" customHeight="1" x14ac:dyDescent="0.25">
      <c r="A1143" s="367">
        <f>'[1]VI. PRESUPUESTO Y RRHH'!LL31</f>
        <v>0</v>
      </c>
      <c r="B1143" s="367" t="str">
        <f>'[1]VI. PRESUPUESTO Y RRHH'!LM31</f>
        <v>06</v>
      </c>
      <c r="C1143" s="367" t="str">
        <f>'[1]VI. PRESUPUESTO Y RRHH'!LN31</f>
        <v>A gobiernos extranjeros</v>
      </c>
      <c r="D1143" s="367">
        <f>'[1]VI. PRESUPUESTO Y RRHH'!LX31</f>
        <v>0</v>
      </c>
      <c r="E1143" s="367">
        <f>'[1]VI. PRESUPUESTO Y RRHH'!LY31</f>
        <v>0</v>
      </c>
      <c r="F1143" s="367">
        <f>'[1]VI. PRESUPUESTO Y RRHH'!LZ31</f>
        <v>0</v>
      </c>
      <c r="G1143" s="367">
        <f>'[1]VI. PRESUPUESTO Y RRHH'!MA31</f>
        <v>0</v>
      </c>
      <c r="H1143" s="367">
        <f>'[1]VI. PRESUPUESTO Y RRHH'!MB31</f>
        <v>0</v>
      </c>
      <c r="I1143" s="367">
        <f>'[1]VI. PRESUPUESTO Y RRHH'!MC31</f>
        <v>0</v>
      </c>
      <c r="J1143" s="367">
        <f>'[1]VI. PRESUPUESTO Y RRHH'!MD31</f>
        <v>0</v>
      </c>
      <c r="K1143" s="367">
        <f>'[1]VI. PRESUPUESTO Y RRHH'!ME31</f>
        <v>0</v>
      </c>
      <c r="L1143" s="367">
        <f>'[1]VI. PRESUPUESTO Y RRHH'!MF31</f>
        <v>0</v>
      </c>
      <c r="M1143" s="367">
        <f>'[1]VI. PRESUPUESTO Y RRHH'!MG31</f>
        <v>0</v>
      </c>
    </row>
    <row r="1144" spans="1:13" s="381" customFormat="1" ht="15.75" customHeight="1" x14ac:dyDescent="0.25">
      <c r="A1144" s="367">
        <f>'[1]VI. PRESUPUESTO Y RRHH'!LL32</f>
        <v>0</v>
      </c>
      <c r="B1144" s="367" t="str">
        <f>'[1]VI. PRESUPUESTO Y RRHH'!LM32</f>
        <v>07</v>
      </c>
      <c r="C1144" s="367" t="str">
        <f>'[1]VI. PRESUPUESTO Y RRHH'!LN32</f>
        <v>A Org. Internacionales</v>
      </c>
      <c r="D1144" s="367">
        <f>'[1]VI. PRESUPUESTO Y RRHH'!LX32</f>
        <v>0</v>
      </c>
      <c r="E1144" s="367">
        <f>'[1]VI. PRESUPUESTO Y RRHH'!LY32</f>
        <v>0</v>
      </c>
      <c r="F1144" s="367">
        <f>'[1]VI. PRESUPUESTO Y RRHH'!LZ32</f>
        <v>0</v>
      </c>
      <c r="G1144" s="367">
        <f>'[1]VI. PRESUPUESTO Y RRHH'!MA32</f>
        <v>0</v>
      </c>
      <c r="H1144" s="367">
        <f>'[1]VI. PRESUPUESTO Y RRHH'!MB32</f>
        <v>0</v>
      </c>
      <c r="I1144" s="367">
        <f>'[1]VI. PRESUPUESTO Y RRHH'!MC32</f>
        <v>0</v>
      </c>
      <c r="J1144" s="367">
        <f>'[1]VI. PRESUPUESTO Y RRHH'!MD32</f>
        <v>0</v>
      </c>
      <c r="K1144" s="367">
        <f>'[1]VI. PRESUPUESTO Y RRHH'!ME32</f>
        <v>0</v>
      </c>
      <c r="L1144" s="367">
        <f>'[1]VI. PRESUPUESTO Y RRHH'!MF32</f>
        <v>0</v>
      </c>
      <c r="M1144" s="367">
        <f>'[1]VI. PRESUPUESTO Y RRHH'!MG32</f>
        <v>0</v>
      </c>
    </row>
    <row r="1145" spans="1:13" s="381" customFormat="1" ht="15.75" customHeight="1" x14ac:dyDescent="0.25">
      <c r="A1145" s="367">
        <f>'[1]VI. PRESUPUESTO Y RRHH'!LL33</f>
        <v>25</v>
      </c>
      <c r="B1145" s="367">
        <f>'[1]VI. PRESUPUESTO Y RRHH'!LM33</f>
        <v>0</v>
      </c>
      <c r="C1145" s="367" t="str">
        <f>'[1]VI. PRESUPUESTO Y RRHH'!LN33</f>
        <v>INTEGROS AL FISCO</v>
      </c>
      <c r="D1145" s="367">
        <f>'[1]VI. PRESUPUESTO Y RRHH'!LX33</f>
        <v>0</v>
      </c>
      <c r="E1145" s="367">
        <f>'[1]VI. PRESUPUESTO Y RRHH'!LY33</f>
        <v>0</v>
      </c>
      <c r="F1145" s="367">
        <f>'[1]VI. PRESUPUESTO Y RRHH'!LZ33</f>
        <v>0</v>
      </c>
      <c r="G1145" s="367">
        <f>'[1]VI. PRESUPUESTO Y RRHH'!MA33</f>
        <v>0</v>
      </c>
      <c r="H1145" s="367">
        <f>'[1]VI. PRESUPUESTO Y RRHH'!MB33</f>
        <v>0</v>
      </c>
      <c r="I1145" s="367">
        <f>'[1]VI. PRESUPUESTO Y RRHH'!MC33</f>
        <v>0</v>
      </c>
      <c r="J1145" s="367">
        <f>'[1]VI. PRESUPUESTO Y RRHH'!MD33</f>
        <v>0</v>
      </c>
      <c r="K1145" s="367">
        <f>'[1]VI. PRESUPUESTO Y RRHH'!ME33</f>
        <v>0</v>
      </c>
      <c r="L1145" s="367">
        <f>'[1]VI. PRESUPUESTO Y RRHH'!MF33</f>
        <v>0</v>
      </c>
      <c r="M1145" s="367">
        <f>'[1]VI. PRESUPUESTO Y RRHH'!MG33</f>
        <v>0</v>
      </c>
    </row>
    <row r="1146" spans="1:13" s="381" customFormat="1" ht="15.75" customHeight="1" x14ac:dyDescent="0.25">
      <c r="A1146" s="367">
        <f>'[1]VI. PRESUPUESTO Y RRHH'!LL34</f>
        <v>26</v>
      </c>
      <c r="B1146" s="367">
        <f>'[1]VI. PRESUPUESTO Y RRHH'!LM34</f>
        <v>0</v>
      </c>
      <c r="C1146" s="367" t="str">
        <f>'[1]VI. PRESUPUESTO Y RRHH'!LN34</f>
        <v>OTROS GASTOS CORRIENTES</v>
      </c>
      <c r="D1146" s="367">
        <f>'[1]VI. PRESUPUESTO Y RRHH'!LX34</f>
        <v>0</v>
      </c>
      <c r="E1146" s="367">
        <f>'[1]VI. PRESUPUESTO Y RRHH'!LY34</f>
        <v>0</v>
      </c>
      <c r="F1146" s="367">
        <f>'[1]VI. PRESUPUESTO Y RRHH'!LZ34</f>
        <v>0</v>
      </c>
      <c r="G1146" s="367">
        <f>'[1]VI. PRESUPUESTO Y RRHH'!MA34</f>
        <v>0</v>
      </c>
      <c r="H1146" s="367">
        <f>'[1]VI. PRESUPUESTO Y RRHH'!MB34</f>
        <v>0</v>
      </c>
      <c r="I1146" s="367">
        <f>'[1]VI. PRESUPUESTO Y RRHH'!MC34</f>
        <v>0</v>
      </c>
      <c r="J1146" s="367">
        <f>'[1]VI. PRESUPUESTO Y RRHH'!MD34</f>
        <v>0</v>
      </c>
      <c r="K1146" s="367">
        <f>'[1]VI. PRESUPUESTO Y RRHH'!ME34</f>
        <v>0</v>
      </c>
      <c r="L1146" s="367">
        <f>'[1]VI. PRESUPUESTO Y RRHH'!MF34</f>
        <v>0</v>
      </c>
      <c r="M1146" s="367">
        <f>'[1]VI. PRESUPUESTO Y RRHH'!MG34</f>
        <v>0</v>
      </c>
    </row>
    <row r="1147" spans="1:13" s="381" customFormat="1" ht="15.75" customHeight="1" x14ac:dyDescent="0.25">
      <c r="A1147" s="367">
        <f>'[1]VI. PRESUPUESTO Y RRHH'!LL35</f>
        <v>27</v>
      </c>
      <c r="B1147" s="367">
        <f>'[1]VI. PRESUPUESTO Y RRHH'!LM35</f>
        <v>0</v>
      </c>
      <c r="C1147" s="367" t="str">
        <f>'[1]VI. PRESUPUESTO Y RRHH'!LN35</f>
        <v>APORTE FISCAL LIBRE</v>
      </c>
      <c r="D1147" s="367">
        <f>'[1]VI. PRESUPUESTO Y RRHH'!LX35</f>
        <v>0</v>
      </c>
      <c r="E1147" s="367">
        <f>'[1]VI. PRESUPUESTO Y RRHH'!LY35</f>
        <v>0</v>
      </c>
      <c r="F1147" s="367">
        <f>'[1]VI. PRESUPUESTO Y RRHH'!LZ35</f>
        <v>0</v>
      </c>
      <c r="G1147" s="367">
        <f>'[1]VI. PRESUPUESTO Y RRHH'!MA35</f>
        <v>0</v>
      </c>
      <c r="H1147" s="367">
        <f>'[1]VI. PRESUPUESTO Y RRHH'!MB35</f>
        <v>0</v>
      </c>
      <c r="I1147" s="367">
        <f>'[1]VI. PRESUPUESTO Y RRHH'!MC35</f>
        <v>0</v>
      </c>
      <c r="J1147" s="367">
        <f>'[1]VI. PRESUPUESTO Y RRHH'!MD35</f>
        <v>0</v>
      </c>
      <c r="K1147" s="367">
        <f>'[1]VI. PRESUPUESTO Y RRHH'!ME35</f>
        <v>0</v>
      </c>
      <c r="L1147" s="367">
        <f>'[1]VI. PRESUPUESTO Y RRHH'!MF35</f>
        <v>0</v>
      </c>
      <c r="M1147" s="367">
        <f>'[1]VI. PRESUPUESTO Y RRHH'!MG35</f>
        <v>0</v>
      </c>
    </row>
    <row r="1148" spans="1:13" s="381" customFormat="1" ht="15.75" customHeight="1" x14ac:dyDescent="0.25">
      <c r="A1148" s="367">
        <f>'[1]VI. PRESUPUESTO Y RRHH'!LL36</f>
        <v>28</v>
      </c>
      <c r="B1148" s="367">
        <f>'[1]VI. PRESUPUESTO Y RRHH'!LM36</f>
        <v>0</v>
      </c>
      <c r="C1148" s="367" t="str">
        <f>'[1]VI. PRESUPUESTO Y RRHH'!LN36</f>
        <v>APORTE FISCAL PARA SERVICIO DE LA DEUDA</v>
      </c>
      <c r="D1148" s="367">
        <f>'[1]VI. PRESUPUESTO Y RRHH'!LX36</f>
        <v>0</v>
      </c>
      <c r="E1148" s="367">
        <f>'[1]VI. PRESUPUESTO Y RRHH'!LY36</f>
        <v>0</v>
      </c>
      <c r="F1148" s="367">
        <f>'[1]VI. PRESUPUESTO Y RRHH'!LZ36</f>
        <v>0</v>
      </c>
      <c r="G1148" s="367">
        <f>'[1]VI. PRESUPUESTO Y RRHH'!MA36</f>
        <v>0</v>
      </c>
      <c r="H1148" s="367">
        <f>'[1]VI. PRESUPUESTO Y RRHH'!MB36</f>
        <v>0</v>
      </c>
      <c r="I1148" s="367">
        <f>'[1]VI. PRESUPUESTO Y RRHH'!MC36</f>
        <v>0</v>
      </c>
      <c r="J1148" s="367">
        <f>'[1]VI. PRESUPUESTO Y RRHH'!MD36</f>
        <v>0</v>
      </c>
      <c r="K1148" s="367">
        <f>'[1]VI. PRESUPUESTO Y RRHH'!ME36</f>
        <v>0</v>
      </c>
      <c r="L1148" s="367">
        <f>'[1]VI. PRESUPUESTO Y RRHH'!MF36</f>
        <v>0</v>
      </c>
      <c r="M1148" s="367">
        <f>'[1]VI. PRESUPUESTO Y RRHH'!MG36</f>
        <v>0</v>
      </c>
    </row>
    <row r="1149" spans="1:13" s="381" customFormat="1" ht="15.75" customHeight="1" x14ac:dyDescent="0.25">
      <c r="A1149" s="367">
        <f>'[1]VI. PRESUPUESTO Y RRHH'!LL37</f>
        <v>29</v>
      </c>
      <c r="B1149" s="367">
        <f>'[1]VI. PRESUPUESTO Y RRHH'!LM37</f>
        <v>0</v>
      </c>
      <c r="C1149" s="367" t="str">
        <f>'[1]VI. PRESUPUESTO Y RRHH'!LN37</f>
        <v>ADQUISICION DE ACTIVOS NO FINANCIEROS</v>
      </c>
      <c r="D1149" s="367">
        <f>'[1]VI. PRESUPUESTO Y RRHH'!LX37</f>
        <v>0</v>
      </c>
      <c r="E1149" s="367">
        <f>'[1]VI. PRESUPUESTO Y RRHH'!LY37</f>
        <v>0</v>
      </c>
      <c r="F1149" s="367">
        <f>'[1]VI. PRESUPUESTO Y RRHH'!LZ37</f>
        <v>0</v>
      </c>
      <c r="G1149" s="367">
        <f>'[1]VI. PRESUPUESTO Y RRHH'!MA37</f>
        <v>0</v>
      </c>
      <c r="H1149" s="367">
        <f>'[1]VI. PRESUPUESTO Y RRHH'!MB37</f>
        <v>0</v>
      </c>
      <c r="I1149" s="367">
        <f>'[1]VI. PRESUPUESTO Y RRHH'!MC37</f>
        <v>0</v>
      </c>
      <c r="J1149" s="367">
        <f>'[1]VI. PRESUPUESTO Y RRHH'!MD37</f>
        <v>0</v>
      </c>
      <c r="K1149" s="367">
        <f>'[1]VI. PRESUPUESTO Y RRHH'!ME37</f>
        <v>0</v>
      </c>
      <c r="L1149" s="367">
        <f>'[1]VI. PRESUPUESTO Y RRHH'!MF37</f>
        <v>0</v>
      </c>
      <c r="M1149" s="367">
        <f>'[1]VI. PRESUPUESTO Y RRHH'!MG37</f>
        <v>0</v>
      </c>
    </row>
    <row r="1150" spans="1:13" s="381" customFormat="1" ht="15.75" customHeight="1" x14ac:dyDescent="0.25">
      <c r="A1150" s="367">
        <f>'[1]VI. PRESUPUESTO Y RRHH'!LL38</f>
        <v>30</v>
      </c>
      <c r="B1150" s="367">
        <f>'[1]VI. PRESUPUESTO Y RRHH'!LM38</f>
        <v>0</v>
      </c>
      <c r="C1150" s="367" t="str">
        <f>'[1]VI. PRESUPUESTO Y RRHH'!LN38</f>
        <v xml:space="preserve">ADQUISICIÓN DE ACTIVO FINANCIERO </v>
      </c>
      <c r="D1150" s="367">
        <f>'[1]VI. PRESUPUESTO Y RRHH'!LX38</f>
        <v>0</v>
      </c>
      <c r="E1150" s="367">
        <f>'[1]VI. PRESUPUESTO Y RRHH'!LY38</f>
        <v>0</v>
      </c>
      <c r="F1150" s="367">
        <f>'[1]VI. PRESUPUESTO Y RRHH'!LZ38</f>
        <v>0</v>
      </c>
      <c r="G1150" s="367">
        <f>'[1]VI. PRESUPUESTO Y RRHH'!MA38</f>
        <v>0</v>
      </c>
      <c r="H1150" s="367">
        <f>'[1]VI. PRESUPUESTO Y RRHH'!MB38</f>
        <v>0</v>
      </c>
      <c r="I1150" s="367">
        <f>'[1]VI. PRESUPUESTO Y RRHH'!MC38</f>
        <v>0</v>
      </c>
      <c r="J1150" s="367">
        <f>'[1]VI. PRESUPUESTO Y RRHH'!MD38</f>
        <v>0</v>
      </c>
      <c r="K1150" s="367">
        <f>'[1]VI. PRESUPUESTO Y RRHH'!ME38</f>
        <v>0</v>
      </c>
      <c r="L1150" s="367">
        <f>'[1]VI. PRESUPUESTO Y RRHH'!MF38</f>
        <v>0</v>
      </c>
      <c r="M1150" s="367">
        <f>'[1]VI. PRESUPUESTO Y RRHH'!MG38</f>
        <v>0</v>
      </c>
    </row>
    <row r="1151" spans="1:13" s="381" customFormat="1" ht="15.75" customHeight="1" x14ac:dyDescent="0.25">
      <c r="A1151" s="367">
        <f>'[1]VI. PRESUPUESTO Y RRHH'!LL39</f>
        <v>31</v>
      </c>
      <c r="B1151" s="367">
        <f>'[1]VI. PRESUPUESTO Y RRHH'!LM39</f>
        <v>0</v>
      </c>
      <c r="C1151" s="367" t="str">
        <f>'[1]VI. PRESUPUESTO Y RRHH'!LN39</f>
        <v>INICIATIVAS DE INVERSION</v>
      </c>
      <c r="D1151" s="367">
        <f>'[1]VI. PRESUPUESTO Y RRHH'!LX39</f>
        <v>0</v>
      </c>
      <c r="E1151" s="367">
        <f>'[1]VI. PRESUPUESTO Y RRHH'!LY39</f>
        <v>0</v>
      </c>
      <c r="F1151" s="367">
        <f>'[1]VI. PRESUPUESTO Y RRHH'!LZ39</f>
        <v>0</v>
      </c>
      <c r="G1151" s="367">
        <f>'[1]VI. PRESUPUESTO Y RRHH'!MA39</f>
        <v>0</v>
      </c>
      <c r="H1151" s="367">
        <f>'[1]VI. PRESUPUESTO Y RRHH'!MB39</f>
        <v>0</v>
      </c>
      <c r="I1151" s="367">
        <f>'[1]VI. PRESUPUESTO Y RRHH'!MC39</f>
        <v>0</v>
      </c>
      <c r="J1151" s="367">
        <f>'[1]VI. PRESUPUESTO Y RRHH'!MD39</f>
        <v>0</v>
      </c>
      <c r="K1151" s="367">
        <f>'[1]VI. PRESUPUESTO Y RRHH'!ME39</f>
        <v>0</v>
      </c>
      <c r="L1151" s="367">
        <f>'[1]VI. PRESUPUESTO Y RRHH'!MF39</f>
        <v>0</v>
      </c>
      <c r="M1151" s="367">
        <f>'[1]VI. PRESUPUESTO Y RRHH'!MG39</f>
        <v>0</v>
      </c>
    </row>
    <row r="1152" spans="1:13" s="381" customFormat="1" ht="15.75" customHeight="1" x14ac:dyDescent="0.25">
      <c r="A1152" s="367">
        <f>'[1]VI. PRESUPUESTO Y RRHH'!LL40</f>
        <v>32</v>
      </c>
      <c r="B1152" s="367">
        <f>'[1]VI. PRESUPUESTO Y RRHH'!LM40</f>
        <v>0</v>
      </c>
      <c r="C1152" s="367" t="str">
        <f>'[1]VI. PRESUPUESTO Y RRHH'!LN40</f>
        <v>PRESTAMOS</v>
      </c>
      <c r="D1152" s="367">
        <f>'[1]VI. PRESUPUESTO Y RRHH'!LX40</f>
        <v>0</v>
      </c>
      <c r="E1152" s="367">
        <f>'[1]VI. PRESUPUESTO Y RRHH'!LY40</f>
        <v>0</v>
      </c>
      <c r="F1152" s="367">
        <f>'[1]VI. PRESUPUESTO Y RRHH'!LZ40</f>
        <v>0</v>
      </c>
      <c r="G1152" s="367">
        <f>'[1]VI. PRESUPUESTO Y RRHH'!MA40</f>
        <v>0</v>
      </c>
      <c r="H1152" s="367">
        <f>'[1]VI. PRESUPUESTO Y RRHH'!MB40</f>
        <v>0</v>
      </c>
      <c r="I1152" s="367">
        <f>'[1]VI. PRESUPUESTO Y RRHH'!MC40</f>
        <v>0</v>
      </c>
      <c r="J1152" s="367">
        <f>'[1]VI. PRESUPUESTO Y RRHH'!MD40</f>
        <v>0</v>
      </c>
      <c r="K1152" s="367">
        <f>'[1]VI. PRESUPUESTO Y RRHH'!ME40</f>
        <v>0</v>
      </c>
      <c r="L1152" s="367">
        <f>'[1]VI. PRESUPUESTO Y RRHH'!MF40</f>
        <v>0</v>
      </c>
      <c r="M1152" s="367">
        <f>'[1]VI. PRESUPUESTO Y RRHH'!MG40</f>
        <v>0</v>
      </c>
    </row>
    <row r="1153" spans="1:22" s="381" customFormat="1" ht="15.75" customHeight="1" x14ac:dyDescent="0.25">
      <c r="A1153" s="367">
        <f>'[1]VI. PRESUPUESTO Y RRHH'!LL41</f>
        <v>33</v>
      </c>
      <c r="B1153" s="367">
        <f>'[1]VI. PRESUPUESTO Y RRHH'!LM41</f>
        <v>0</v>
      </c>
      <c r="C1153" s="367" t="str">
        <f>'[1]VI. PRESUPUESTO Y RRHH'!LN41</f>
        <v>TRANSFERENCIAS DE CAPITAL</v>
      </c>
      <c r="D1153" s="367">
        <f>'[1]VI. PRESUPUESTO Y RRHH'!LX41</f>
        <v>0</v>
      </c>
      <c r="E1153" s="367">
        <f>'[1]VI. PRESUPUESTO Y RRHH'!LY41</f>
        <v>0</v>
      </c>
      <c r="F1153" s="367">
        <f>'[1]VI. PRESUPUESTO Y RRHH'!LZ41</f>
        <v>0</v>
      </c>
      <c r="G1153" s="367">
        <f>'[1]VI. PRESUPUESTO Y RRHH'!MA41</f>
        <v>0</v>
      </c>
      <c r="H1153" s="367">
        <f>'[1]VI. PRESUPUESTO Y RRHH'!MB41</f>
        <v>0</v>
      </c>
      <c r="I1153" s="367">
        <f>'[1]VI. PRESUPUESTO Y RRHH'!MC41</f>
        <v>0</v>
      </c>
      <c r="J1153" s="367">
        <f>'[1]VI. PRESUPUESTO Y RRHH'!MD41</f>
        <v>0</v>
      </c>
      <c r="K1153" s="367">
        <f>'[1]VI. PRESUPUESTO Y RRHH'!ME41</f>
        <v>0</v>
      </c>
      <c r="L1153" s="367">
        <f>'[1]VI. PRESUPUESTO Y RRHH'!MF41</f>
        <v>0</v>
      </c>
      <c r="M1153" s="367">
        <f>'[1]VI. PRESUPUESTO Y RRHH'!MG41</f>
        <v>0</v>
      </c>
    </row>
    <row r="1154" spans="1:22" s="381" customFormat="1" ht="15.75" customHeight="1" x14ac:dyDescent="0.25">
      <c r="A1154" s="367">
        <f>'[1]VI. PRESUPUESTO Y RRHH'!LL42</f>
        <v>0</v>
      </c>
      <c r="B1154" s="367" t="str">
        <f>'[1]VI. PRESUPUESTO Y RRHH'!LM42</f>
        <v>01</v>
      </c>
      <c r="C1154" s="367" t="str">
        <f>'[1]VI. PRESUPUESTO Y RRHH'!LN42</f>
        <v xml:space="preserve"> Al Sector Privado</v>
      </c>
      <c r="D1154" s="367">
        <f>'[1]VI. PRESUPUESTO Y RRHH'!LX42</f>
        <v>0</v>
      </c>
      <c r="E1154" s="367">
        <f>'[1]VI. PRESUPUESTO Y RRHH'!LY42</f>
        <v>0</v>
      </c>
      <c r="F1154" s="367">
        <f>'[1]VI. PRESUPUESTO Y RRHH'!LZ42</f>
        <v>0</v>
      </c>
      <c r="G1154" s="367">
        <f>'[1]VI. PRESUPUESTO Y RRHH'!MA42</f>
        <v>0</v>
      </c>
      <c r="H1154" s="367">
        <f>'[1]VI. PRESUPUESTO Y RRHH'!MB42</f>
        <v>0</v>
      </c>
      <c r="I1154" s="367">
        <f>'[1]VI. PRESUPUESTO Y RRHH'!MC42</f>
        <v>0</v>
      </c>
      <c r="J1154" s="367">
        <f>'[1]VI. PRESUPUESTO Y RRHH'!MD42</f>
        <v>0</v>
      </c>
      <c r="K1154" s="367">
        <f>'[1]VI. PRESUPUESTO Y RRHH'!ME42</f>
        <v>0</v>
      </c>
      <c r="L1154" s="367">
        <f>'[1]VI. PRESUPUESTO Y RRHH'!MF42</f>
        <v>0</v>
      </c>
      <c r="M1154" s="367">
        <f>'[1]VI. PRESUPUESTO Y RRHH'!MG42</f>
        <v>0</v>
      </c>
    </row>
    <row r="1155" spans="1:22" s="381" customFormat="1" ht="15.75" customHeight="1" x14ac:dyDescent="0.25">
      <c r="A1155" s="367">
        <f>'[1]VI. PRESUPUESTO Y RRHH'!LL43</f>
        <v>0</v>
      </c>
      <c r="B1155" s="367" t="str">
        <f>'[1]VI. PRESUPUESTO Y RRHH'!LM43</f>
        <v>01</v>
      </c>
      <c r="C1155" s="367">
        <f>'[1]VI. PRESUPUESTO Y RRHH'!LN43</f>
        <v>0</v>
      </c>
      <c r="D1155" s="367">
        <f>'[1]VI. PRESUPUESTO Y RRHH'!LX43</f>
        <v>0</v>
      </c>
      <c r="E1155" s="367">
        <f>'[1]VI. PRESUPUESTO Y RRHH'!LY43</f>
        <v>0</v>
      </c>
      <c r="F1155" s="367">
        <f>'[1]VI. PRESUPUESTO Y RRHH'!LZ43</f>
        <v>0</v>
      </c>
      <c r="G1155" s="367">
        <f>'[1]VI. PRESUPUESTO Y RRHH'!MA43</f>
        <v>0</v>
      </c>
      <c r="H1155" s="367">
        <f>'[1]VI. PRESUPUESTO Y RRHH'!MB43</f>
        <v>0</v>
      </c>
      <c r="I1155" s="367">
        <f>'[1]VI. PRESUPUESTO Y RRHH'!MC43</f>
        <v>0</v>
      </c>
      <c r="J1155" s="367">
        <f>'[1]VI. PRESUPUESTO Y RRHH'!MD43</f>
        <v>0</v>
      </c>
      <c r="K1155" s="367">
        <f>'[1]VI. PRESUPUESTO Y RRHH'!ME43</f>
        <v>0</v>
      </c>
      <c r="L1155" s="367">
        <f>'[1]VI. PRESUPUESTO Y RRHH'!MF43</f>
        <v>0</v>
      </c>
      <c r="M1155" s="367">
        <f>'[1]VI. PRESUPUESTO Y RRHH'!MG43</f>
        <v>0</v>
      </c>
    </row>
    <row r="1156" spans="1:22" s="381" customFormat="1" ht="15.75" customHeight="1" x14ac:dyDescent="0.25">
      <c r="A1156" s="367">
        <f>'[1]VI. PRESUPUESTO Y RRHH'!LL44</f>
        <v>0</v>
      </c>
      <c r="B1156" s="367" t="str">
        <f>'[1]VI. PRESUPUESTO Y RRHH'!LM44</f>
        <v>01</v>
      </c>
      <c r="C1156" s="367">
        <f>'[1]VI. PRESUPUESTO Y RRHH'!LN44</f>
        <v>0</v>
      </c>
      <c r="D1156" s="367">
        <f>'[1]VI. PRESUPUESTO Y RRHH'!LX44</f>
        <v>0</v>
      </c>
      <c r="E1156" s="367">
        <f>'[1]VI. PRESUPUESTO Y RRHH'!LY44</f>
        <v>0</v>
      </c>
      <c r="F1156" s="367">
        <f>'[1]VI. PRESUPUESTO Y RRHH'!LZ44</f>
        <v>0</v>
      </c>
      <c r="G1156" s="367">
        <f>'[1]VI. PRESUPUESTO Y RRHH'!MA44</f>
        <v>0</v>
      </c>
      <c r="H1156" s="367">
        <f>'[1]VI. PRESUPUESTO Y RRHH'!MB44</f>
        <v>0</v>
      </c>
      <c r="I1156" s="367">
        <f>'[1]VI. PRESUPUESTO Y RRHH'!MC44</f>
        <v>0</v>
      </c>
      <c r="J1156" s="367">
        <f>'[1]VI. PRESUPUESTO Y RRHH'!MD44</f>
        <v>0</v>
      </c>
      <c r="K1156" s="367">
        <f>'[1]VI. PRESUPUESTO Y RRHH'!ME44</f>
        <v>0</v>
      </c>
      <c r="L1156" s="367">
        <f>'[1]VI. PRESUPUESTO Y RRHH'!MF44</f>
        <v>0</v>
      </c>
      <c r="M1156" s="367">
        <f>'[1]VI. PRESUPUESTO Y RRHH'!MG44</f>
        <v>0</v>
      </c>
    </row>
    <row r="1157" spans="1:22" s="381" customFormat="1" ht="15.75" customHeight="1" x14ac:dyDescent="0.25">
      <c r="A1157" s="367">
        <f>'[1]VI. PRESUPUESTO Y RRHH'!LL45</f>
        <v>0</v>
      </c>
      <c r="B1157" s="367" t="str">
        <f>'[1]VI. PRESUPUESTO Y RRHH'!LM45</f>
        <v>01</v>
      </c>
      <c r="C1157" s="367">
        <f>'[1]VI. PRESUPUESTO Y RRHH'!LN45</f>
        <v>0</v>
      </c>
      <c r="D1157" s="367">
        <f>'[1]VI. PRESUPUESTO Y RRHH'!LX45</f>
        <v>0</v>
      </c>
      <c r="E1157" s="367">
        <f>'[1]VI. PRESUPUESTO Y RRHH'!LY45</f>
        <v>0</v>
      </c>
      <c r="F1157" s="367">
        <f>'[1]VI. PRESUPUESTO Y RRHH'!LZ45</f>
        <v>0</v>
      </c>
      <c r="G1157" s="367">
        <f>'[1]VI. PRESUPUESTO Y RRHH'!MA45</f>
        <v>0</v>
      </c>
      <c r="H1157" s="367">
        <f>'[1]VI. PRESUPUESTO Y RRHH'!MB45</f>
        <v>0</v>
      </c>
      <c r="I1157" s="367">
        <f>'[1]VI. PRESUPUESTO Y RRHH'!MC45</f>
        <v>0</v>
      </c>
      <c r="J1157" s="367">
        <f>'[1]VI. PRESUPUESTO Y RRHH'!MD45</f>
        <v>0</v>
      </c>
      <c r="K1157" s="367">
        <f>'[1]VI. PRESUPUESTO Y RRHH'!ME45</f>
        <v>0</v>
      </c>
      <c r="L1157" s="367">
        <f>'[1]VI. PRESUPUESTO Y RRHH'!MF45</f>
        <v>0</v>
      </c>
      <c r="M1157" s="367">
        <f>'[1]VI. PRESUPUESTO Y RRHH'!MG45</f>
        <v>0</v>
      </c>
    </row>
    <row r="1158" spans="1:22" s="381" customFormat="1" ht="15.75" customHeight="1" x14ac:dyDescent="0.25">
      <c r="A1158" s="367">
        <f>'[1]VI. PRESUPUESTO Y RRHH'!LL46</f>
        <v>0</v>
      </c>
      <c r="B1158" s="367" t="str">
        <f>'[1]VI. PRESUPUESTO Y RRHH'!LM46</f>
        <v>01</v>
      </c>
      <c r="C1158" s="367">
        <f>'[1]VI. PRESUPUESTO Y RRHH'!LN46</f>
        <v>0</v>
      </c>
      <c r="D1158" s="367">
        <f>'[1]VI. PRESUPUESTO Y RRHH'!LX46</f>
        <v>0</v>
      </c>
      <c r="E1158" s="367">
        <f>'[1]VI. PRESUPUESTO Y RRHH'!LY46</f>
        <v>0</v>
      </c>
      <c r="F1158" s="367">
        <f>'[1]VI. PRESUPUESTO Y RRHH'!LZ46</f>
        <v>0</v>
      </c>
      <c r="G1158" s="367">
        <f>'[1]VI. PRESUPUESTO Y RRHH'!MA46</f>
        <v>0</v>
      </c>
      <c r="H1158" s="367">
        <f>'[1]VI. PRESUPUESTO Y RRHH'!MB46</f>
        <v>0</v>
      </c>
      <c r="I1158" s="367">
        <f>'[1]VI. PRESUPUESTO Y RRHH'!MC46</f>
        <v>0</v>
      </c>
      <c r="J1158" s="367">
        <f>'[1]VI. PRESUPUESTO Y RRHH'!MD46</f>
        <v>0</v>
      </c>
      <c r="K1158" s="367">
        <f>'[1]VI. PRESUPUESTO Y RRHH'!ME46</f>
        <v>0</v>
      </c>
      <c r="L1158" s="367">
        <f>'[1]VI. PRESUPUESTO Y RRHH'!MF46</f>
        <v>0</v>
      </c>
      <c r="M1158" s="367">
        <f>'[1]VI. PRESUPUESTO Y RRHH'!MG46</f>
        <v>0</v>
      </c>
    </row>
    <row r="1159" spans="1:22" s="381" customFormat="1" ht="15.75" customHeight="1" x14ac:dyDescent="0.25">
      <c r="A1159" s="367">
        <f>'[1]VI. PRESUPUESTO Y RRHH'!LL47</f>
        <v>0</v>
      </c>
      <c r="B1159" s="367" t="str">
        <f>'[1]VI. PRESUPUESTO Y RRHH'!LM47</f>
        <v>02</v>
      </c>
      <c r="C1159" s="367" t="str">
        <f>'[1]VI. PRESUPUESTO Y RRHH'!LN47</f>
        <v>Al Gobierno Central</v>
      </c>
      <c r="D1159" s="367">
        <f>'[1]VI. PRESUPUESTO Y RRHH'!LX47</f>
        <v>0</v>
      </c>
      <c r="E1159" s="367">
        <f>'[1]VI. PRESUPUESTO Y RRHH'!LY47</f>
        <v>0</v>
      </c>
      <c r="F1159" s="367">
        <f>'[1]VI. PRESUPUESTO Y RRHH'!LZ47</f>
        <v>0</v>
      </c>
      <c r="G1159" s="367">
        <f>'[1]VI. PRESUPUESTO Y RRHH'!MA47</f>
        <v>0</v>
      </c>
      <c r="H1159" s="367">
        <f>'[1]VI. PRESUPUESTO Y RRHH'!MB47</f>
        <v>0</v>
      </c>
      <c r="I1159" s="367">
        <f>'[1]VI. PRESUPUESTO Y RRHH'!MC47</f>
        <v>0</v>
      </c>
      <c r="J1159" s="367">
        <f>'[1]VI. PRESUPUESTO Y RRHH'!MD47</f>
        <v>0</v>
      </c>
      <c r="K1159" s="367">
        <f>'[1]VI. PRESUPUESTO Y RRHH'!ME47</f>
        <v>0</v>
      </c>
      <c r="L1159" s="367">
        <f>'[1]VI. PRESUPUESTO Y RRHH'!MF47</f>
        <v>0</v>
      </c>
      <c r="M1159" s="367">
        <f>'[1]VI. PRESUPUESTO Y RRHH'!MG47</f>
        <v>0</v>
      </c>
    </row>
    <row r="1160" spans="1:22" s="381" customFormat="1" ht="15.75" customHeight="1" x14ac:dyDescent="0.25">
      <c r="A1160" s="367">
        <f>'[1]VI. PRESUPUESTO Y RRHH'!LL48</f>
        <v>0</v>
      </c>
      <c r="B1160" s="367" t="str">
        <f>'[1]VI. PRESUPUESTO Y RRHH'!LM48</f>
        <v>03</v>
      </c>
      <c r="C1160" s="367" t="str">
        <f>'[1]VI. PRESUPUESTO Y RRHH'!LN48</f>
        <v>A Otras Entidades Públicas</v>
      </c>
      <c r="D1160" s="367">
        <f>'[1]VI. PRESUPUESTO Y RRHH'!LX48</f>
        <v>0</v>
      </c>
      <c r="E1160" s="367">
        <f>'[1]VI. PRESUPUESTO Y RRHH'!LY48</f>
        <v>0</v>
      </c>
      <c r="F1160" s="367">
        <f>'[1]VI. PRESUPUESTO Y RRHH'!LZ48</f>
        <v>0</v>
      </c>
      <c r="G1160" s="367">
        <f>'[1]VI. PRESUPUESTO Y RRHH'!MA48</f>
        <v>0</v>
      </c>
      <c r="H1160" s="367">
        <f>'[1]VI. PRESUPUESTO Y RRHH'!MB48</f>
        <v>0</v>
      </c>
      <c r="I1160" s="367">
        <f>'[1]VI. PRESUPUESTO Y RRHH'!MC48</f>
        <v>0</v>
      </c>
      <c r="J1160" s="367">
        <f>'[1]VI. PRESUPUESTO Y RRHH'!MD48</f>
        <v>0</v>
      </c>
      <c r="K1160" s="367">
        <f>'[1]VI. PRESUPUESTO Y RRHH'!ME48</f>
        <v>0</v>
      </c>
      <c r="L1160" s="367">
        <f>'[1]VI. PRESUPUESTO Y RRHH'!MF48</f>
        <v>0</v>
      </c>
      <c r="M1160" s="367">
        <f>'[1]VI. PRESUPUESTO Y RRHH'!MG48</f>
        <v>0</v>
      </c>
    </row>
    <row r="1161" spans="1:22" s="381" customFormat="1" ht="15.75" customHeight="1" x14ac:dyDescent="0.25">
      <c r="A1161" s="367">
        <f>'[1]VI. PRESUPUESTO Y RRHH'!LL49</f>
        <v>0</v>
      </c>
      <c r="B1161" s="367" t="str">
        <f>'[1]VI. PRESUPUESTO Y RRHH'!LM49</f>
        <v xml:space="preserve">04 </v>
      </c>
      <c r="C1161" s="367" t="str">
        <f>'[1]VI. PRESUPUESTO Y RRHH'!LN49</f>
        <v>A Empresas Públicas no financieras</v>
      </c>
      <c r="D1161" s="367">
        <f>'[1]VI. PRESUPUESTO Y RRHH'!LX49</f>
        <v>0</v>
      </c>
      <c r="E1161" s="367">
        <f>'[1]VI. PRESUPUESTO Y RRHH'!LY49</f>
        <v>0</v>
      </c>
      <c r="F1161" s="367">
        <f>'[1]VI. PRESUPUESTO Y RRHH'!LZ49</f>
        <v>0</v>
      </c>
      <c r="G1161" s="367">
        <f>'[1]VI. PRESUPUESTO Y RRHH'!MA49</f>
        <v>0</v>
      </c>
      <c r="H1161" s="367">
        <f>'[1]VI. PRESUPUESTO Y RRHH'!MB49</f>
        <v>0</v>
      </c>
      <c r="I1161" s="367">
        <f>'[1]VI. PRESUPUESTO Y RRHH'!MC49</f>
        <v>0</v>
      </c>
      <c r="J1161" s="367">
        <f>'[1]VI. PRESUPUESTO Y RRHH'!MD49</f>
        <v>0</v>
      </c>
      <c r="K1161" s="367">
        <f>'[1]VI. PRESUPUESTO Y RRHH'!ME49</f>
        <v>0</v>
      </c>
      <c r="L1161" s="367">
        <f>'[1]VI. PRESUPUESTO Y RRHH'!MF49</f>
        <v>0</v>
      </c>
      <c r="M1161" s="367">
        <f>'[1]VI. PRESUPUESTO Y RRHH'!MG49</f>
        <v>0</v>
      </c>
    </row>
    <row r="1162" spans="1:22" s="381" customFormat="1" ht="15.75" customHeight="1" x14ac:dyDescent="0.25">
      <c r="A1162" s="367">
        <f>'[1]VI. PRESUPUESTO Y RRHH'!LL50</f>
        <v>0</v>
      </c>
      <c r="B1162" s="367" t="str">
        <f>'[1]VI. PRESUPUESTO Y RRHH'!LM50</f>
        <v>05</v>
      </c>
      <c r="C1162" s="367" t="str">
        <f>'[1]VI. PRESUPUESTO Y RRHH'!LN50</f>
        <v>A Empresas Públicas  financieras</v>
      </c>
      <c r="D1162" s="367">
        <f>'[1]VI. PRESUPUESTO Y RRHH'!LX50</f>
        <v>0</v>
      </c>
      <c r="E1162" s="367">
        <f>'[1]VI. PRESUPUESTO Y RRHH'!LY50</f>
        <v>0</v>
      </c>
      <c r="F1162" s="367">
        <f>'[1]VI. PRESUPUESTO Y RRHH'!LZ50</f>
        <v>0</v>
      </c>
      <c r="G1162" s="367">
        <f>'[1]VI. PRESUPUESTO Y RRHH'!MA50</f>
        <v>0</v>
      </c>
      <c r="H1162" s="367">
        <f>'[1]VI. PRESUPUESTO Y RRHH'!MB50</f>
        <v>0</v>
      </c>
      <c r="I1162" s="367">
        <f>'[1]VI. PRESUPUESTO Y RRHH'!MC50</f>
        <v>0</v>
      </c>
      <c r="J1162" s="367">
        <f>'[1]VI. PRESUPUESTO Y RRHH'!MD50</f>
        <v>0</v>
      </c>
      <c r="K1162" s="367">
        <f>'[1]VI. PRESUPUESTO Y RRHH'!ME50</f>
        <v>0</v>
      </c>
      <c r="L1162" s="367">
        <f>'[1]VI. PRESUPUESTO Y RRHH'!MF50</f>
        <v>0</v>
      </c>
      <c r="M1162" s="367">
        <f>'[1]VI. PRESUPUESTO Y RRHH'!MG50</f>
        <v>0</v>
      </c>
    </row>
    <row r="1163" spans="1:22" s="381" customFormat="1" ht="15.75" customHeight="1" x14ac:dyDescent="0.25">
      <c r="A1163" s="367">
        <f>'[1]VI. PRESUPUESTO Y RRHH'!LL51</f>
        <v>0</v>
      </c>
      <c r="B1163" s="367" t="str">
        <f>'[1]VI. PRESUPUESTO Y RRHH'!LM51</f>
        <v>06</v>
      </c>
      <c r="C1163" s="367" t="str">
        <f>'[1]VI. PRESUPUESTO Y RRHH'!LN51</f>
        <v>A gobiernos extranjeros</v>
      </c>
      <c r="D1163" s="367">
        <f>'[1]VI. PRESUPUESTO Y RRHH'!LX51</f>
        <v>0</v>
      </c>
      <c r="E1163" s="367">
        <f>'[1]VI. PRESUPUESTO Y RRHH'!LY51</f>
        <v>0</v>
      </c>
      <c r="F1163" s="367">
        <f>'[1]VI. PRESUPUESTO Y RRHH'!LZ51</f>
        <v>0</v>
      </c>
      <c r="G1163" s="367">
        <f>'[1]VI. PRESUPUESTO Y RRHH'!MA51</f>
        <v>0</v>
      </c>
      <c r="H1163" s="367">
        <f>'[1]VI. PRESUPUESTO Y RRHH'!MB51</f>
        <v>0</v>
      </c>
      <c r="I1163" s="367">
        <f>'[1]VI. PRESUPUESTO Y RRHH'!MC51</f>
        <v>0</v>
      </c>
      <c r="J1163" s="367">
        <f>'[1]VI. PRESUPUESTO Y RRHH'!MD51</f>
        <v>0</v>
      </c>
      <c r="K1163" s="367">
        <f>'[1]VI. PRESUPUESTO Y RRHH'!ME51</f>
        <v>0</v>
      </c>
      <c r="L1163" s="367">
        <f>'[1]VI. PRESUPUESTO Y RRHH'!MF51</f>
        <v>0</v>
      </c>
      <c r="M1163" s="367">
        <f>'[1]VI. PRESUPUESTO Y RRHH'!MG51</f>
        <v>0</v>
      </c>
    </row>
    <row r="1164" spans="1:22" s="381" customFormat="1" ht="15.75" customHeight="1" x14ac:dyDescent="0.25">
      <c r="A1164" s="367">
        <f>'[1]VI. PRESUPUESTO Y RRHH'!LL52</f>
        <v>0</v>
      </c>
      <c r="B1164" s="367" t="str">
        <f>'[1]VI. PRESUPUESTO Y RRHH'!LM52</f>
        <v>07</v>
      </c>
      <c r="C1164" s="367" t="str">
        <f>'[1]VI. PRESUPUESTO Y RRHH'!LN52</f>
        <v>A Org. Internacionales</v>
      </c>
      <c r="D1164" s="367">
        <f>'[1]VI. PRESUPUESTO Y RRHH'!LX52</f>
        <v>0</v>
      </c>
      <c r="E1164" s="367">
        <f>'[1]VI. PRESUPUESTO Y RRHH'!LY52</f>
        <v>0</v>
      </c>
      <c r="F1164" s="367">
        <f>'[1]VI. PRESUPUESTO Y RRHH'!LZ52</f>
        <v>0</v>
      </c>
      <c r="G1164" s="367">
        <f>'[1]VI. PRESUPUESTO Y RRHH'!MA52</f>
        <v>0</v>
      </c>
      <c r="H1164" s="367">
        <f>'[1]VI. PRESUPUESTO Y RRHH'!MB52</f>
        <v>0</v>
      </c>
      <c r="I1164" s="367">
        <f>'[1]VI. PRESUPUESTO Y RRHH'!MC52</f>
        <v>0</v>
      </c>
      <c r="J1164" s="367">
        <f>'[1]VI. PRESUPUESTO Y RRHH'!MD52</f>
        <v>0</v>
      </c>
      <c r="K1164" s="367">
        <f>'[1]VI. PRESUPUESTO Y RRHH'!ME52</f>
        <v>0</v>
      </c>
      <c r="L1164" s="367">
        <f>'[1]VI. PRESUPUESTO Y RRHH'!MF52</f>
        <v>0</v>
      </c>
      <c r="M1164" s="367">
        <f>'[1]VI. PRESUPUESTO Y RRHH'!MG52</f>
        <v>0</v>
      </c>
    </row>
    <row r="1165" spans="1:22" s="381" customFormat="1" ht="15.75" customHeight="1" x14ac:dyDescent="0.25">
      <c r="A1165" s="367">
        <f>'[1]VI. PRESUPUESTO Y RRHH'!LL53</f>
        <v>34</v>
      </c>
      <c r="B1165" s="367">
        <f>'[1]VI. PRESUPUESTO Y RRHH'!LM53</f>
        <v>0</v>
      </c>
      <c r="C1165" s="367" t="str">
        <f>'[1]VI. PRESUPUESTO Y RRHH'!LN53</f>
        <v>SERVICIO DE LA DEUDA</v>
      </c>
      <c r="D1165" s="367">
        <f>'[1]VI. PRESUPUESTO Y RRHH'!LX53</f>
        <v>0</v>
      </c>
      <c r="E1165" s="367">
        <f>'[1]VI. PRESUPUESTO Y RRHH'!LY53</f>
        <v>0</v>
      </c>
      <c r="F1165" s="367">
        <f>'[1]VI. PRESUPUESTO Y RRHH'!LZ53</f>
        <v>0</v>
      </c>
      <c r="G1165" s="367">
        <f>'[1]VI. PRESUPUESTO Y RRHH'!MA53</f>
        <v>0</v>
      </c>
      <c r="H1165" s="367">
        <f>'[1]VI. PRESUPUESTO Y RRHH'!MB53</f>
        <v>0</v>
      </c>
      <c r="I1165" s="367">
        <f>'[1]VI. PRESUPUESTO Y RRHH'!MC53</f>
        <v>0</v>
      </c>
      <c r="J1165" s="367">
        <f>'[1]VI. PRESUPUESTO Y RRHH'!MD53</f>
        <v>0</v>
      </c>
      <c r="K1165" s="367">
        <f>'[1]VI. PRESUPUESTO Y RRHH'!ME53</f>
        <v>0</v>
      </c>
      <c r="L1165" s="367">
        <f>'[1]VI. PRESUPUESTO Y RRHH'!MF53</f>
        <v>0</v>
      </c>
      <c r="M1165" s="367">
        <f>'[1]VI. PRESUPUESTO Y RRHH'!MG53</f>
        <v>0</v>
      </c>
    </row>
    <row r="1166" spans="1:22" s="381" customFormat="1" ht="15.75" customHeight="1" x14ac:dyDescent="0.25">
      <c r="A1166" s="367">
        <f>'[1]VI. PRESUPUESTO Y RRHH'!LL54</f>
        <v>35</v>
      </c>
      <c r="B1166" s="367">
        <f>'[1]VI. PRESUPUESTO Y RRHH'!LM54</f>
        <v>0</v>
      </c>
      <c r="C1166" s="367" t="str">
        <f>'[1]VI. PRESUPUESTO Y RRHH'!LN54</f>
        <v>SALDO FINAL DE CAJA</v>
      </c>
      <c r="D1166" s="367">
        <f>'[1]VI. PRESUPUESTO Y RRHH'!LX54</f>
        <v>0</v>
      </c>
      <c r="E1166" s="367">
        <f>'[1]VI. PRESUPUESTO Y RRHH'!LY54</f>
        <v>0</v>
      </c>
      <c r="F1166" s="367">
        <f>'[1]VI. PRESUPUESTO Y RRHH'!LZ54</f>
        <v>0</v>
      </c>
      <c r="G1166" s="367">
        <f>'[1]VI. PRESUPUESTO Y RRHH'!MA54</f>
        <v>0</v>
      </c>
      <c r="H1166" s="367">
        <f>'[1]VI. PRESUPUESTO Y RRHH'!MB54</f>
        <v>0</v>
      </c>
      <c r="I1166" s="367">
        <f>'[1]VI. PRESUPUESTO Y RRHH'!MC54</f>
        <v>0</v>
      </c>
      <c r="J1166" s="367">
        <f>'[1]VI. PRESUPUESTO Y RRHH'!MD54</f>
        <v>0</v>
      </c>
      <c r="K1166" s="367">
        <f>'[1]VI. PRESUPUESTO Y RRHH'!ME54</f>
        <v>0</v>
      </c>
      <c r="L1166" s="367">
        <f>'[1]VI. PRESUPUESTO Y RRHH'!MF54</f>
        <v>0</v>
      </c>
      <c r="M1166" s="367">
        <f>'[1]VI. PRESUPUESTO Y RRHH'!MG54</f>
        <v>0</v>
      </c>
    </row>
    <row r="1167" spans="1:22" s="381" customFormat="1" ht="15.75" customHeight="1" x14ac:dyDescent="0.25">
      <c r="A1167" s="367" t="str">
        <f>'[1]VI. PRESUPUESTO Y RRHH'!LL55</f>
        <v>TOTAL</v>
      </c>
      <c r="B1167" s="367">
        <f>'[1]VI. PRESUPUESTO Y RRHH'!LM55</f>
        <v>0</v>
      </c>
      <c r="C1167" s="367">
        <f>'[1]VI. PRESUPUESTO Y RRHH'!LN55</f>
        <v>0</v>
      </c>
      <c r="D1167" s="367">
        <f>'[1]VI. PRESUPUESTO Y RRHH'!LX55</f>
        <v>0</v>
      </c>
      <c r="E1167" s="367">
        <f>'[1]VI. PRESUPUESTO Y RRHH'!LY55</f>
        <v>0</v>
      </c>
      <c r="F1167" s="367">
        <f>'[1]VI. PRESUPUESTO Y RRHH'!LZ55</f>
        <v>0</v>
      </c>
      <c r="G1167" s="367">
        <f>'[1]VI. PRESUPUESTO Y RRHH'!MA55</f>
        <v>0</v>
      </c>
      <c r="H1167" s="367">
        <f>'[1]VI. PRESUPUESTO Y RRHH'!MB55</f>
        <v>0</v>
      </c>
      <c r="I1167" s="367">
        <f>'[1]VI. PRESUPUESTO Y RRHH'!MC55</f>
        <v>0</v>
      </c>
      <c r="J1167" s="367">
        <f>'[1]VI. PRESUPUESTO Y RRHH'!MD55</f>
        <v>0</v>
      </c>
      <c r="K1167" s="367">
        <f>'[1]VI. PRESUPUESTO Y RRHH'!ME55</f>
        <v>0</v>
      </c>
      <c r="L1167" s="367">
        <f>'[1]VI. PRESUPUESTO Y RRHH'!MF55</f>
        <v>0</v>
      </c>
      <c r="M1167" s="367">
        <f>'[1]VI. PRESUPUESTO Y RRHH'!MG55</f>
        <v>0</v>
      </c>
    </row>
    <row r="1168" spans="1:22" s="381" customFormat="1" ht="15.75" customHeight="1" x14ac:dyDescent="0.25">
      <c r="A1168" s="367" t="str">
        <f>'[1]VI. PRESUPUESTO Y RRHH'!MI15</f>
        <v>Partida</v>
      </c>
      <c r="B1168" s="367">
        <f>'[1]VI. PRESUPUESTO Y RRHH'!MJ15</f>
        <v>0</v>
      </c>
      <c r="C1168" s="367" t="str">
        <f>'[1]VI. PRESUPUESTO Y RRHH'!MK15</f>
        <v>Capitulo</v>
      </c>
      <c r="D1168" s="367">
        <f>'[1]VI. PRESUPUESTO Y RRHH'!ML15</f>
        <v>0</v>
      </c>
      <c r="E1168" s="367" t="str">
        <f>'[1]VI. PRESUPUESTO Y RRHH'!MM15</f>
        <v>Programa</v>
      </c>
      <c r="F1168" s="367">
        <f>'[1]VI. PRESUPUESTO Y RRHH'!MN15</f>
        <v>0</v>
      </c>
      <c r="G1168" s="367"/>
      <c r="H1168" s="367"/>
      <c r="I1168" s="367"/>
      <c r="J1168" s="367"/>
      <c r="K1168" s="367"/>
      <c r="L1168" s="367"/>
      <c r="M1168" s="367"/>
      <c r="N1168" s="382"/>
      <c r="O1168" s="382"/>
      <c r="P1168" s="382"/>
      <c r="Q1168" s="382"/>
      <c r="R1168" s="382"/>
      <c r="S1168" s="382"/>
      <c r="T1168" s="382"/>
      <c r="U1168" s="382"/>
      <c r="V1168" s="382"/>
    </row>
    <row r="1169" spans="1:13" s="381" customFormat="1" ht="15.75" customHeight="1" x14ac:dyDescent="0.25">
      <c r="A1169" s="367" t="str">
        <f>'[1]VI. PRESUPUESTO Y RRHH'!MI16</f>
        <v xml:space="preserve">SUBTITULO </v>
      </c>
      <c r="B1169" s="367" t="str">
        <f>'[1]VI. PRESUPUESTO Y RRHH'!MJ16</f>
        <v>ITEM</v>
      </c>
      <c r="C1169" s="367" t="str">
        <f>'[1]VI. PRESUPUESTO Y RRHH'!MK16</f>
        <v>DENOMINACIONES</v>
      </c>
      <c r="D1169" s="367" t="str">
        <f>'[1]VI. PRESUPUESTO Y RRHH'!MU16</f>
        <v>ASIGNACIÓN</v>
      </c>
      <c r="E1169" s="367" t="str">
        <f>'[1]VI. PRESUPUESTO Y RRHH'!MV16</f>
        <v>GASTO SOCIAL (M$)</v>
      </c>
      <c r="F1169" s="367">
        <f>'[1]VI. PRESUPUESTO Y RRHH'!MW16</f>
        <v>0</v>
      </c>
      <c r="G1169" s="367">
        <f>'[1]VI. PRESUPUESTO Y RRHH'!MX16</f>
        <v>0</v>
      </c>
      <c r="H1169" s="367">
        <f>'[1]VI. PRESUPUESTO Y RRHH'!MY16</f>
        <v>0</v>
      </c>
      <c r="I1169" s="367" t="str">
        <f>'[1]VI. PRESUPUESTO Y RRHH'!MZ16</f>
        <v>GASTOS ADMINISTRATIVOS (M$)</v>
      </c>
      <c r="J1169" s="367">
        <f>'[1]VI. PRESUPUESTO Y RRHH'!NA16</f>
        <v>0</v>
      </c>
      <c r="K1169" s="367">
        <f>'[1]VI. PRESUPUESTO Y RRHH'!NB16</f>
        <v>0</v>
      </c>
      <c r="L1169" s="367">
        <f>'[1]VI. PRESUPUESTO Y RRHH'!NC16</f>
        <v>0</v>
      </c>
      <c r="M1169" s="367" t="str">
        <f>'[1]VI. PRESUPUESTO Y RRHH'!ND16</f>
        <v>TOTAL</v>
      </c>
    </row>
    <row r="1170" spans="1:13" s="381" customFormat="1" ht="15.75" customHeight="1" x14ac:dyDescent="0.25">
      <c r="A1170" s="367">
        <f>'[1]VI. PRESUPUESTO Y RRHH'!MI17</f>
        <v>0</v>
      </c>
      <c r="B1170" s="367">
        <f>'[1]VI. PRESUPUESTO Y RRHH'!MJ17</f>
        <v>0</v>
      </c>
      <c r="C1170" s="367">
        <f>'[1]VI. PRESUPUESTO Y RRHH'!MK17</f>
        <v>0</v>
      </c>
      <c r="D1170" s="367">
        <f>'[1]VI. PRESUPUESTO Y RRHH'!MU17</f>
        <v>0</v>
      </c>
      <c r="E1170" s="367" t="str">
        <f>'[1]VI. PRESUPUESTO Y RRHH'!MV17</f>
        <v>MONETARIO</v>
      </c>
      <c r="F1170" s="367" t="str">
        <f>'[1]VI. PRESUPUESTO Y RRHH'!MW17</f>
        <v>BIENES</v>
      </c>
      <c r="G1170" s="367" t="str">
        <f>'[1]VI. PRESUPUESTO Y RRHH'!MX17</f>
        <v>PERSONAL / RRHH</v>
      </c>
      <c r="H1170" s="367" t="str">
        <f>'[1]VI. PRESUPUESTO Y RRHH'!MY17</f>
        <v>OTROS SERVICIOS</v>
      </c>
      <c r="I1170" s="367" t="str">
        <f>'[1]VI. PRESUPUESTO Y RRHH'!MZ17</f>
        <v>PERSONAL / RRHH</v>
      </c>
      <c r="J1170" s="367" t="str">
        <f>'[1]VI. PRESUPUESTO Y RRHH'!NA17</f>
        <v>BIENES/ EQUIPAMIENTO</v>
      </c>
      <c r="K1170" s="367" t="str">
        <f>'[1]VI. PRESUPUESTO Y RRHH'!NB17</f>
        <v>SERVICIOS</v>
      </c>
      <c r="L1170" s="367" t="str">
        <f>'[1]VI. PRESUPUESTO Y RRHH'!NC17</f>
        <v>OTROS</v>
      </c>
      <c r="M1170" s="367">
        <f>'[1]VI. PRESUPUESTO Y RRHH'!ND17</f>
        <v>0</v>
      </c>
    </row>
    <row r="1171" spans="1:13" s="381" customFormat="1" ht="15.75" customHeight="1" x14ac:dyDescent="0.25">
      <c r="A1171" s="367">
        <f>'[1]VI. PRESUPUESTO Y RRHH'!MI18</f>
        <v>21</v>
      </c>
      <c r="B1171" s="367">
        <f>'[1]VI. PRESUPUESTO Y RRHH'!MJ18</f>
        <v>0</v>
      </c>
      <c r="C1171" s="367" t="str">
        <f>'[1]VI. PRESUPUESTO Y RRHH'!MK18</f>
        <v>GASTOS EN PERSONAL</v>
      </c>
      <c r="D1171" s="367">
        <f>'[1]VI. PRESUPUESTO Y RRHH'!MU18</f>
        <v>0</v>
      </c>
      <c r="E1171" s="367">
        <f>'[1]VI. PRESUPUESTO Y RRHH'!MV18</f>
        <v>0</v>
      </c>
      <c r="F1171" s="367">
        <f>'[1]VI. PRESUPUESTO Y RRHH'!MW18</f>
        <v>0</v>
      </c>
      <c r="G1171" s="367">
        <f>'[1]VI. PRESUPUESTO Y RRHH'!MX18</f>
        <v>0</v>
      </c>
      <c r="H1171" s="367">
        <f>'[1]VI. PRESUPUESTO Y RRHH'!MY18</f>
        <v>0</v>
      </c>
      <c r="I1171" s="367">
        <f>'[1]VI. PRESUPUESTO Y RRHH'!MZ18</f>
        <v>0</v>
      </c>
      <c r="J1171" s="367">
        <f>'[1]VI. PRESUPUESTO Y RRHH'!NA18</f>
        <v>0</v>
      </c>
      <c r="K1171" s="367">
        <f>'[1]VI. PRESUPUESTO Y RRHH'!NB18</f>
        <v>0</v>
      </c>
      <c r="L1171" s="367">
        <f>'[1]VI. PRESUPUESTO Y RRHH'!NC18</f>
        <v>0</v>
      </c>
      <c r="M1171" s="367">
        <f>'[1]VI. PRESUPUESTO Y RRHH'!ND18</f>
        <v>0</v>
      </c>
    </row>
    <row r="1172" spans="1:13" s="381" customFormat="1" ht="15.75" customHeight="1" x14ac:dyDescent="0.25">
      <c r="A1172" s="367">
        <f>'[1]VI. PRESUPUESTO Y RRHH'!MI19</f>
        <v>22</v>
      </c>
      <c r="B1172" s="367">
        <f>'[1]VI. PRESUPUESTO Y RRHH'!MJ19</f>
        <v>0</v>
      </c>
      <c r="C1172" s="367" t="str">
        <f>'[1]VI. PRESUPUESTO Y RRHH'!MK19</f>
        <v>BIENES Y SERVICIOS DE CONSUMO</v>
      </c>
      <c r="D1172" s="367">
        <f>'[1]VI. PRESUPUESTO Y RRHH'!MU19</f>
        <v>0</v>
      </c>
      <c r="E1172" s="367">
        <f>'[1]VI. PRESUPUESTO Y RRHH'!MV19</f>
        <v>0</v>
      </c>
      <c r="F1172" s="367">
        <f>'[1]VI. PRESUPUESTO Y RRHH'!MW19</f>
        <v>0</v>
      </c>
      <c r="G1172" s="367">
        <f>'[1]VI. PRESUPUESTO Y RRHH'!MX19</f>
        <v>0</v>
      </c>
      <c r="H1172" s="367">
        <f>'[1]VI. PRESUPUESTO Y RRHH'!MY19</f>
        <v>0</v>
      </c>
      <c r="I1172" s="367">
        <f>'[1]VI. PRESUPUESTO Y RRHH'!MZ19</f>
        <v>0</v>
      </c>
      <c r="J1172" s="367">
        <f>'[1]VI. PRESUPUESTO Y RRHH'!NA19</f>
        <v>0</v>
      </c>
      <c r="K1172" s="367">
        <f>'[1]VI. PRESUPUESTO Y RRHH'!NB19</f>
        <v>0</v>
      </c>
      <c r="L1172" s="367">
        <f>'[1]VI. PRESUPUESTO Y RRHH'!NC19</f>
        <v>0</v>
      </c>
      <c r="M1172" s="367">
        <f>'[1]VI. PRESUPUESTO Y RRHH'!ND19</f>
        <v>0</v>
      </c>
    </row>
    <row r="1173" spans="1:13" s="381" customFormat="1" ht="15.75" customHeight="1" x14ac:dyDescent="0.25">
      <c r="A1173" s="367">
        <f>'[1]VI. PRESUPUESTO Y RRHH'!MI20</f>
        <v>23</v>
      </c>
      <c r="B1173" s="367">
        <f>'[1]VI. PRESUPUESTO Y RRHH'!MJ20</f>
        <v>0</v>
      </c>
      <c r="C1173" s="367" t="str">
        <f>'[1]VI. PRESUPUESTO Y RRHH'!MK20</f>
        <v>PRESTACIONES DE SEGURIDAD SOCIAL</v>
      </c>
      <c r="D1173" s="367">
        <f>'[1]VI. PRESUPUESTO Y RRHH'!MU20</f>
        <v>0</v>
      </c>
      <c r="E1173" s="367">
        <f>'[1]VI. PRESUPUESTO Y RRHH'!MV20</f>
        <v>0</v>
      </c>
      <c r="F1173" s="367">
        <f>'[1]VI. PRESUPUESTO Y RRHH'!MW20</f>
        <v>0</v>
      </c>
      <c r="G1173" s="367">
        <f>'[1]VI. PRESUPUESTO Y RRHH'!MX20</f>
        <v>0</v>
      </c>
      <c r="H1173" s="367">
        <f>'[1]VI. PRESUPUESTO Y RRHH'!MY20</f>
        <v>0</v>
      </c>
      <c r="I1173" s="367">
        <f>'[1]VI. PRESUPUESTO Y RRHH'!MZ20</f>
        <v>0</v>
      </c>
      <c r="J1173" s="367">
        <f>'[1]VI. PRESUPUESTO Y RRHH'!NA20</f>
        <v>0</v>
      </c>
      <c r="K1173" s="367">
        <f>'[1]VI. PRESUPUESTO Y RRHH'!NB20</f>
        <v>0</v>
      </c>
      <c r="L1173" s="367">
        <f>'[1]VI. PRESUPUESTO Y RRHH'!NC20</f>
        <v>0</v>
      </c>
      <c r="M1173" s="367">
        <f>'[1]VI. PRESUPUESTO Y RRHH'!ND20</f>
        <v>0</v>
      </c>
    </row>
    <row r="1174" spans="1:13" s="381" customFormat="1" ht="15.75" customHeight="1" x14ac:dyDescent="0.25">
      <c r="A1174" s="367">
        <f>'[1]VI. PRESUPUESTO Y RRHH'!MI21</f>
        <v>24</v>
      </c>
      <c r="B1174" s="367">
        <f>'[1]VI. PRESUPUESTO Y RRHH'!MJ21</f>
        <v>0</v>
      </c>
      <c r="C1174" s="367" t="str">
        <f>'[1]VI. PRESUPUESTO Y RRHH'!MK21</f>
        <v>TRANSFERENCIAS CORRIENTES</v>
      </c>
      <c r="D1174" s="367">
        <f>'[1]VI. PRESUPUESTO Y RRHH'!MU21</f>
        <v>0</v>
      </c>
      <c r="E1174" s="367">
        <f>'[1]VI. PRESUPUESTO Y RRHH'!MV21</f>
        <v>0</v>
      </c>
      <c r="F1174" s="367">
        <f>'[1]VI. PRESUPUESTO Y RRHH'!MW21</f>
        <v>0</v>
      </c>
      <c r="G1174" s="367">
        <f>'[1]VI. PRESUPUESTO Y RRHH'!MX21</f>
        <v>0</v>
      </c>
      <c r="H1174" s="367">
        <f>'[1]VI. PRESUPUESTO Y RRHH'!MY21</f>
        <v>0</v>
      </c>
      <c r="I1174" s="367">
        <f>'[1]VI. PRESUPUESTO Y RRHH'!MZ21</f>
        <v>0</v>
      </c>
      <c r="J1174" s="367">
        <f>'[1]VI. PRESUPUESTO Y RRHH'!NA21</f>
        <v>0</v>
      </c>
      <c r="K1174" s="367">
        <f>'[1]VI. PRESUPUESTO Y RRHH'!NB21</f>
        <v>0</v>
      </c>
      <c r="L1174" s="367">
        <f>'[1]VI. PRESUPUESTO Y RRHH'!NC21</f>
        <v>0</v>
      </c>
      <c r="M1174" s="367">
        <f>'[1]VI. PRESUPUESTO Y RRHH'!ND21</f>
        <v>0</v>
      </c>
    </row>
    <row r="1175" spans="1:13" s="381" customFormat="1" ht="15.75" customHeight="1" x14ac:dyDescent="0.25">
      <c r="A1175" s="367">
        <f>'[1]VI. PRESUPUESTO Y RRHH'!MI22</f>
        <v>0</v>
      </c>
      <c r="B1175" s="367" t="str">
        <f>'[1]VI. PRESUPUESTO Y RRHH'!MJ22</f>
        <v>01</v>
      </c>
      <c r="C1175" s="367" t="str">
        <f>'[1]VI. PRESUPUESTO Y RRHH'!MK22</f>
        <v xml:space="preserve"> Al Sector Privado</v>
      </c>
      <c r="D1175" s="367">
        <f>'[1]VI. PRESUPUESTO Y RRHH'!MU22</f>
        <v>0</v>
      </c>
      <c r="E1175" s="367">
        <f>'[1]VI. PRESUPUESTO Y RRHH'!MV22</f>
        <v>0</v>
      </c>
      <c r="F1175" s="367">
        <f>'[1]VI. PRESUPUESTO Y RRHH'!MW22</f>
        <v>0</v>
      </c>
      <c r="G1175" s="367">
        <f>'[1]VI. PRESUPUESTO Y RRHH'!MX22</f>
        <v>0</v>
      </c>
      <c r="H1175" s="367">
        <f>'[1]VI. PRESUPUESTO Y RRHH'!MY22</f>
        <v>0</v>
      </c>
      <c r="I1175" s="367">
        <f>'[1]VI. PRESUPUESTO Y RRHH'!MZ22</f>
        <v>0</v>
      </c>
      <c r="J1175" s="367">
        <f>'[1]VI. PRESUPUESTO Y RRHH'!NA22</f>
        <v>0</v>
      </c>
      <c r="K1175" s="367">
        <f>'[1]VI. PRESUPUESTO Y RRHH'!NB22</f>
        <v>0</v>
      </c>
      <c r="L1175" s="367">
        <f>'[1]VI. PRESUPUESTO Y RRHH'!NC22</f>
        <v>0</v>
      </c>
      <c r="M1175" s="367">
        <f>'[1]VI. PRESUPUESTO Y RRHH'!ND22</f>
        <v>0</v>
      </c>
    </row>
    <row r="1176" spans="1:13" s="381" customFormat="1" ht="15.75" customHeight="1" x14ac:dyDescent="0.25">
      <c r="A1176" s="367">
        <f>'[1]VI. PRESUPUESTO Y RRHH'!MI23</f>
        <v>0</v>
      </c>
      <c r="B1176" s="367" t="str">
        <f>'[1]VI. PRESUPUESTO Y RRHH'!MJ23</f>
        <v>01</v>
      </c>
      <c r="C1176" s="367">
        <f>'[1]VI. PRESUPUESTO Y RRHH'!MK23</f>
        <v>0</v>
      </c>
      <c r="D1176" s="367">
        <f>'[1]VI. PRESUPUESTO Y RRHH'!MU23</f>
        <v>0</v>
      </c>
      <c r="E1176" s="367">
        <f>'[1]VI. PRESUPUESTO Y RRHH'!MV23</f>
        <v>0</v>
      </c>
      <c r="F1176" s="367">
        <f>'[1]VI. PRESUPUESTO Y RRHH'!MW23</f>
        <v>0</v>
      </c>
      <c r="G1176" s="367">
        <f>'[1]VI. PRESUPUESTO Y RRHH'!MX23</f>
        <v>0</v>
      </c>
      <c r="H1176" s="367">
        <f>'[1]VI. PRESUPUESTO Y RRHH'!MY23</f>
        <v>0</v>
      </c>
      <c r="I1176" s="367">
        <f>'[1]VI. PRESUPUESTO Y RRHH'!MZ23</f>
        <v>0</v>
      </c>
      <c r="J1176" s="367">
        <f>'[1]VI. PRESUPUESTO Y RRHH'!NA23</f>
        <v>0</v>
      </c>
      <c r="K1176" s="367">
        <f>'[1]VI. PRESUPUESTO Y RRHH'!NB23</f>
        <v>0</v>
      </c>
      <c r="L1176" s="367">
        <f>'[1]VI. PRESUPUESTO Y RRHH'!NC23</f>
        <v>0</v>
      </c>
      <c r="M1176" s="367">
        <f>'[1]VI. PRESUPUESTO Y RRHH'!ND23</f>
        <v>0</v>
      </c>
    </row>
    <row r="1177" spans="1:13" s="381" customFormat="1" ht="15.75" customHeight="1" x14ac:dyDescent="0.25">
      <c r="A1177" s="367">
        <f>'[1]VI. PRESUPUESTO Y RRHH'!MI24</f>
        <v>0</v>
      </c>
      <c r="B1177" s="367" t="str">
        <f>'[1]VI. PRESUPUESTO Y RRHH'!MJ24</f>
        <v>01</v>
      </c>
      <c r="C1177" s="367">
        <f>'[1]VI. PRESUPUESTO Y RRHH'!MK24</f>
        <v>0</v>
      </c>
      <c r="D1177" s="367">
        <f>'[1]VI. PRESUPUESTO Y RRHH'!MU24</f>
        <v>0</v>
      </c>
      <c r="E1177" s="367">
        <f>'[1]VI. PRESUPUESTO Y RRHH'!MV24</f>
        <v>0</v>
      </c>
      <c r="F1177" s="367">
        <f>'[1]VI. PRESUPUESTO Y RRHH'!MW24</f>
        <v>0</v>
      </c>
      <c r="G1177" s="367">
        <f>'[1]VI. PRESUPUESTO Y RRHH'!MX24</f>
        <v>0</v>
      </c>
      <c r="H1177" s="367">
        <f>'[1]VI. PRESUPUESTO Y RRHH'!MY24</f>
        <v>0</v>
      </c>
      <c r="I1177" s="367">
        <f>'[1]VI. PRESUPUESTO Y RRHH'!MZ24</f>
        <v>0</v>
      </c>
      <c r="J1177" s="367">
        <f>'[1]VI. PRESUPUESTO Y RRHH'!NA24</f>
        <v>0</v>
      </c>
      <c r="K1177" s="367">
        <f>'[1]VI. PRESUPUESTO Y RRHH'!NB24</f>
        <v>0</v>
      </c>
      <c r="L1177" s="367">
        <f>'[1]VI. PRESUPUESTO Y RRHH'!NC24</f>
        <v>0</v>
      </c>
      <c r="M1177" s="367">
        <f>'[1]VI. PRESUPUESTO Y RRHH'!ND24</f>
        <v>0</v>
      </c>
    </row>
    <row r="1178" spans="1:13" s="381" customFormat="1" ht="15.75" customHeight="1" x14ac:dyDescent="0.25">
      <c r="A1178" s="367">
        <f>'[1]VI. PRESUPUESTO Y RRHH'!MI25</f>
        <v>0</v>
      </c>
      <c r="B1178" s="367" t="str">
        <f>'[1]VI. PRESUPUESTO Y RRHH'!MJ25</f>
        <v>01</v>
      </c>
      <c r="C1178" s="367">
        <f>'[1]VI. PRESUPUESTO Y RRHH'!MK25</f>
        <v>0</v>
      </c>
      <c r="D1178" s="367">
        <f>'[1]VI. PRESUPUESTO Y RRHH'!MU25</f>
        <v>0</v>
      </c>
      <c r="E1178" s="367">
        <f>'[1]VI. PRESUPUESTO Y RRHH'!MV25</f>
        <v>0</v>
      </c>
      <c r="F1178" s="367">
        <f>'[1]VI. PRESUPUESTO Y RRHH'!MW25</f>
        <v>0</v>
      </c>
      <c r="G1178" s="367">
        <f>'[1]VI. PRESUPUESTO Y RRHH'!MX25</f>
        <v>0</v>
      </c>
      <c r="H1178" s="367">
        <f>'[1]VI. PRESUPUESTO Y RRHH'!MY25</f>
        <v>0</v>
      </c>
      <c r="I1178" s="367">
        <f>'[1]VI. PRESUPUESTO Y RRHH'!MZ25</f>
        <v>0</v>
      </c>
      <c r="J1178" s="367">
        <f>'[1]VI. PRESUPUESTO Y RRHH'!NA25</f>
        <v>0</v>
      </c>
      <c r="K1178" s="367">
        <f>'[1]VI. PRESUPUESTO Y RRHH'!NB25</f>
        <v>0</v>
      </c>
      <c r="L1178" s="367">
        <f>'[1]VI. PRESUPUESTO Y RRHH'!NC25</f>
        <v>0</v>
      </c>
      <c r="M1178" s="367">
        <f>'[1]VI. PRESUPUESTO Y RRHH'!ND25</f>
        <v>0</v>
      </c>
    </row>
    <row r="1179" spans="1:13" s="381" customFormat="1" ht="15.75" customHeight="1" x14ac:dyDescent="0.25">
      <c r="A1179" s="367">
        <f>'[1]VI. PRESUPUESTO Y RRHH'!MI26</f>
        <v>0</v>
      </c>
      <c r="B1179" s="367" t="str">
        <f>'[1]VI. PRESUPUESTO Y RRHH'!MJ26</f>
        <v>01</v>
      </c>
      <c r="C1179" s="367">
        <f>'[1]VI. PRESUPUESTO Y RRHH'!MK26</f>
        <v>0</v>
      </c>
      <c r="D1179" s="367">
        <f>'[1]VI. PRESUPUESTO Y RRHH'!MU26</f>
        <v>0</v>
      </c>
      <c r="E1179" s="367">
        <f>'[1]VI. PRESUPUESTO Y RRHH'!MV26</f>
        <v>0</v>
      </c>
      <c r="F1179" s="367">
        <f>'[1]VI. PRESUPUESTO Y RRHH'!MW26</f>
        <v>0</v>
      </c>
      <c r="G1179" s="367">
        <f>'[1]VI. PRESUPUESTO Y RRHH'!MX26</f>
        <v>0</v>
      </c>
      <c r="H1179" s="367">
        <f>'[1]VI. PRESUPUESTO Y RRHH'!MY26</f>
        <v>0</v>
      </c>
      <c r="I1179" s="367">
        <f>'[1]VI. PRESUPUESTO Y RRHH'!MZ26</f>
        <v>0</v>
      </c>
      <c r="J1179" s="367">
        <f>'[1]VI. PRESUPUESTO Y RRHH'!NA26</f>
        <v>0</v>
      </c>
      <c r="K1179" s="367">
        <f>'[1]VI. PRESUPUESTO Y RRHH'!NB26</f>
        <v>0</v>
      </c>
      <c r="L1179" s="367">
        <f>'[1]VI. PRESUPUESTO Y RRHH'!NC26</f>
        <v>0</v>
      </c>
      <c r="M1179" s="367">
        <f>'[1]VI. PRESUPUESTO Y RRHH'!ND26</f>
        <v>0</v>
      </c>
    </row>
    <row r="1180" spans="1:13" s="381" customFormat="1" ht="15.75" customHeight="1" x14ac:dyDescent="0.25">
      <c r="A1180" s="367">
        <f>'[1]VI. PRESUPUESTO Y RRHH'!MI27</f>
        <v>0</v>
      </c>
      <c r="B1180" s="367" t="str">
        <f>'[1]VI. PRESUPUESTO Y RRHH'!MJ27</f>
        <v>02</v>
      </c>
      <c r="C1180" s="367" t="str">
        <f>'[1]VI. PRESUPUESTO Y RRHH'!MK27</f>
        <v>Al Gobierno Central</v>
      </c>
      <c r="D1180" s="367">
        <f>'[1]VI. PRESUPUESTO Y RRHH'!MU27</f>
        <v>0</v>
      </c>
      <c r="E1180" s="367">
        <f>'[1]VI. PRESUPUESTO Y RRHH'!MV27</f>
        <v>0</v>
      </c>
      <c r="F1180" s="367">
        <f>'[1]VI. PRESUPUESTO Y RRHH'!MW27</f>
        <v>0</v>
      </c>
      <c r="G1180" s="367">
        <f>'[1]VI. PRESUPUESTO Y RRHH'!MX27</f>
        <v>0</v>
      </c>
      <c r="H1180" s="367">
        <f>'[1]VI. PRESUPUESTO Y RRHH'!MY27</f>
        <v>0</v>
      </c>
      <c r="I1180" s="367">
        <f>'[1]VI. PRESUPUESTO Y RRHH'!MZ27</f>
        <v>0</v>
      </c>
      <c r="J1180" s="367">
        <f>'[1]VI. PRESUPUESTO Y RRHH'!NA27</f>
        <v>0</v>
      </c>
      <c r="K1180" s="367">
        <f>'[1]VI. PRESUPUESTO Y RRHH'!NB27</f>
        <v>0</v>
      </c>
      <c r="L1180" s="367">
        <f>'[1]VI. PRESUPUESTO Y RRHH'!NC27</f>
        <v>0</v>
      </c>
      <c r="M1180" s="367">
        <f>'[1]VI. PRESUPUESTO Y RRHH'!ND27</f>
        <v>0</v>
      </c>
    </row>
    <row r="1181" spans="1:13" s="381" customFormat="1" ht="15.75" customHeight="1" x14ac:dyDescent="0.25">
      <c r="A1181" s="367">
        <f>'[1]VI. PRESUPUESTO Y RRHH'!MI28</f>
        <v>0</v>
      </c>
      <c r="B1181" s="367" t="str">
        <f>'[1]VI. PRESUPUESTO Y RRHH'!MJ28</f>
        <v>03</v>
      </c>
      <c r="C1181" s="367" t="str">
        <f>'[1]VI. PRESUPUESTO Y RRHH'!MK28</f>
        <v>A Otras Entidades Públicas</v>
      </c>
      <c r="D1181" s="367">
        <f>'[1]VI. PRESUPUESTO Y RRHH'!MU28</f>
        <v>0</v>
      </c>
      <c r="E1181" s="367">
        <f>'[1]VI. PRESUPUESTO Y RRHH'!MV28</f>
        <v>0</v>
      </c>
      <c r="F1181" s="367">
        <f>'[1]VI. PRESUPUESTO Y RRHH'!MW28</f>
        <v>0</v>
      </c>
      <c r="G1181" s="367">
        <f>'[1]VI. PRESUPUESTO Y RRHH'!MX28</f>
        <v>0</v>
      </c>
      <c r="H1181" s="367">
        <f>'[1]VI. PRESUPUESTO Y RRHH'!MY28</f>
        <v>0</v>
      </c>
      <c r="I1181" s="367">
        <f>'[1]VI. PRESUPUESTO Y RRHH'!MZ28</f>
        <v>0</v>
      </c>
      <c r="J1181" s="367">
        <f>'[1]VI. PRESUPUESTO Y RRHH'!NA28</f>
        <v>0</v>
      </c>
      <c r="K1181" s="367">
        <f>'[1]VI. PRESUPUESTO Y RRHH'!NB28</f>
        <v>0</v>
      </c>
      <c r="L1181" s="367">
        <f>'[1]VI. PRESUPUESTO Y RRHH'!NC28</f>
        <v>0</v>
      </c>
      <c r="M1181" s="367">
        <f>'[1]VI. PRESUPUESTO Y RRHH'!ND28</f>
        <v>0</v>
      </c>
    </row>
    <row r="1182" spans="1:13" s="381" customFormat="1" ht="15.75" customHeight="1" x14ac:dyDescent="0.25">
      <c r="A1182" s="367">
        <f>'[1]VI. PRESUPUESTO Y RRHH'!MI29</f>
        <v>0</v>
      </c>
      <c r="B1182" s="367" t="str">
        <f>'[1]VI. PRESUPUESTO Y RRHH'!MJ29</f>
        <v xml:space="preserve">04 </v>
      </c>
      <c r="C1182" s="367" t="str">
        <f>'[1]VI. PRESUPUESTO Y RRHH'!MK29</f>
        <v>A Empresas Públicas no financieras</v>
      </c>
      <c r="D1182" s="367">
        <f>'[1]VI. PRESUPUESTO Y RRHH'!MU29</f>
        <v>0</v>
      </c>
      <c r="E1182" s="367">
        <f>'[1]VI. PRESUPUESTO Y RRHH'!MV29</f>
        <v>0</v>
      </c>
      <c r="F1182" s="367">
        <f>'[1]VI. PRESUPUESTO Y RRHH'!MW29</f>
        <v>0</v>
      </c>
      <c r="G1182" s="367">
        <f>'[1]VI. PRESUPUESTO Y RRHH'!MX29</f>
        <v>0</v>
      </c>
      <c r="H1182" s="367">
        <f>'[1]VI. PRESUPUESTO Y RRHH'!MY29</f>
        <v>0</v>
      </c>
      <c r="I1182" s="367">
        <f>'[1]VI. PRESUPUESTO Y RRHH'!MZ29</f>
        <v>0</v>
      </c>
      <c r="J1182" s="367">
        <f>'[1]VI. PRESUPUESTO Y RRHH'!NA29</f>
        <v>0</v>
      </c>
      <c r="K1182" s="367">
        <f>'[1]VI. PRESUPUESTO Y RRHH'!NB29</f>
        <v>0</v>
      </c>
      <c r="L1182" s="367">
        <f>'[1]VI. PRESUPUESTO Y RRHH'!NC29</f>
        <v>0</v>
      </c>
      <c r="M1182" s="367">
        <f>'[1]VI. PRESUPUESTO Y RRHH'!ND29</f>
        <v>0</v>
      </c>
    </row>
    <row r="1183" spans="1:13" s="381" customFormat="1" ht="15.75" customHeight="1" x14ac:dyDescent="0.25">
      <c r="A1183" s="367" t="str">
        <f>'[1]VI. PRESUPUESTO Y RRHH'!MI30</f>
        <v/>
      </c>
      <c r="B1183" s="367" t="str">
        <f>'[1]VI. PRESUPUESTO Y RRHH'!MJ30</f>
        <v>05</v>
      </c>
      <c r="C1183" s="367" t="str">
        <f>'[1]VI. PRESUPUESTO Y RRHH'!MK30</f>
        <v>A Empresas Públicas  financieras</v>
      </c>
      <c r="D1183" s="367">
        <f>'[1]VI. PRESUPUESTO Y RRHH'!MU30</f>
        <v>0</v>
      </c>
      <c r="E1183" s="367">
        <f>'[1]VI. PRESUPUESTO Y RRHH'!MV30</f>
        <v>0</v>
      </c>
      <c r="F1183" s="367">
        <f>'[1]VI. PRESUPUESTO Y RRHH'!MW30</f>
        <v>0</v>
      </c>
      <c r="G1183" s="367">
        <f>'[1]VI. PRESUPUESTO Y RRHH'!MX30</f>
        <v>0</v>
      </c>
      <c r="H1183" s="367">
        <f>'[1]VI. PRESUPUESTO Y RRHH'!MY30</f>
        <v>0</v>
      </c>
      <c r="I1183" s="367">
        <f>'[1]VI. PRESUPUESTO Y RRHH'!MZ30</f>
        <v>0</v>
      </c>
      <c r="J1183" s="367">
        <f>'[1]VI. PRESUPUESTO Y RRHH'!NA30</f>
        <v>0</v>
      </c>
      <c r="K1183" s="367">
        <f>'[1]VI. PRESUPUESTO Y RRHH'!NB30</f>
        <v>0</v>
      </c>
      <c r="L1183" s="367">
        <f>'[1]VI. PRESUPUESTO Y RRHH'!NC30</f>
        <v>0</v>
      </c>
      <c r="M1183" s="367">
        <f>'[1]VI. PRESUPUESTO Y RRHH'!ND30</f>
        <v>0</v>
      </c>
    </row>
    <row r="1184" spans="1:13" s="381" customFormat="1" ht="15.75" customHeight="1" x14ac:dyDescent="0.25">
      <c r="A1184" s="367">
        <f>'[1]VI. PRESUPUESTO Y RRHH'!MI31</f>
        <v>0</v>
      </c>
      <c r="B1184" s="367" t="str">
        <f>'[1]VI. PRESUPUESTO Y RRHH'!MJ31</f>
        <v>06</v>
      </c>
      <c r="C1184" s="367" t="str">
        <f>'[1]VI. PRESUPUESTO Y RRHH'!MK31</f>
        <v>A gobiernos extranjeros</v>
      </c>
      <c r="D1184" s="367">
        <f>'[1]VI. PRESUPUESTO Y RRHH'!MU31</f>
        <v>0</v>
      </c>
      <c r="E1184" s="367">
        <f>'[1]VI. PRESUPUESTO Y RRHH'!MV31</f>
        <v>0</v>
      </c>
      <c r="F1184" s="367">
        <f>'[1]VI. PRESUPUESTO Y RRHH'!MW31</f>
        <v>0</v>
      </c>
      <c r="G1184" s="367">
        <f>'[1]VI. PRESUPUESTO Y RRHH'!MX31</f>
        <v>0</v>
      </c>
      <c r="H1184" s="367">
        <f>'[1]VI. PRESUPUESTO Y RRHH'!MY31</f>
        <v>0</v>
      </c>
      <c r="I1184" s="367">
        <f>'[1]VI. PRESUPUESTO Y RRHH'!MZ31</f>
        <v>0</v>
      </c>
      <c r="J1184" s="367">
        <f>'[1]VI. PRESUPUESTO Y RRHH'!NA31</f>
        <v>0</v>
      </c>
      <c r="K1184" s="367">
        <f>'[1]VI. PRESUPUESTO Y RRHH'!NB31</f>
        <v>0</v>
      </c>
      <c r="L1184" s="367">
        <f>'[1]VI. PRESUPUESTO Y RRHH'!NC31</f>
        <v>0</v>
      </c>
      <c r="M1184" s="367">
        <f>'[1]VI. PRESUPUESTO Y RRHH'!ND31</f>
        <v>0</v>
      </c>
    </row>
    <row r="1185" spans="1:13" s="381" customFormat="1" ht="15.75" customHeight="1" x14ac:dyDescent="0.25">
      <c r="A1185" s="367">
        <f>'[1]VI. PRESUPUESTO Y RRHH'!MI32</f>
        <v>0</v>
      </c>
      <c r="B1185" s="367" t="str">
        <f>'[1]VI. PRESUPUESTO Y RRHH'!MJ32</f>
        <v>07</v>
      </c>
      <c r="C1185" s="367" t="str">
        <f>'[1]VI. PRESUPUESTO Y RRHH'!MK32</f>
        <v>A Org. Internacionales</v>
      </c>
      <c r="D1185" s="367">
        <f>'[1]VI. PRESUPUESTO Y RRHH'!MU32</f>
        <v>0</v>
      </c>
      <c r="E1185" s="367">
        <f>'[1]VI. PRESUPUESTO Y RRHH'!MV32</f>
        <v>0</v>
      </c>
      <c r="F1185" s="367">
        <f>'[1]VI. PRESUPUESTO Y RRHH'!MW32</f>
        <v>0</v>
      </c>
      <c r="G1185" s="367">
        <f>'[1]VI. PRESUPUESTO Y RRHH'!MX32</f>
        <v>0</v>
      </c>
      <c r="H1185" s="367">
        <f>'[1]VI. PRESUPUESTO Y RRHH'!MY32</f>
        <v>0</v>
      </c>
      <c r="I1185" s="367">
        <f>'[1]VI. PRESUPUESTO Y RRHH'!MZ32</f>
        <v>0</v>
      </c>
      <c r="J1185" s="367">
        <f>'[1]VI. PRESUPUESTO Y RRHH'!NA32</f>
        <v>0</v>
      </c>
      <c r="K1185" s="367">
        <f>'[1]VI. PRESUPUESTO Y RRHH'!NB32</f>
        <v>0</v>
      </c>
      <c r="L1185" s="367">
        <f>'[1]VI. PRESUPUESTO Y RRHH'!NC32</f>
        <v>0</v>
      </c>
      <c r="M1185" s="367">
        <f>'[1]VI. PRESUPUESTO Y RRHH'!ND32</f>
        <v>0</v>
      </c>
    </row>
    <row r="1186" spans="1:13" s="381" customFormat="1" ht="15.75" customHeight="1" x14ac:dyDescent="0.25">
      <c r="A1186" s="367">
        <f>'[1]VI. PRESUPUESTO Y RRHH'!MI33</f>
        <v>25</v>
      </c>
      <c r="B1186" s="367">
        <f>'[1]VI. PRESUPUESTO Y RRHH'!MJ33</f>
        <v>0</v>
      </c>
      <c r="C1186" s="367" t="str">
        <f>'[1]VI. PRESUPUESTO Y RRHH'!MK33</f>
        <v>INTEGROS AL FISCO</v>
      </c>
      <c r="D1186" s="367">
        <f>'[1]VI. PRESUPUESTO Y RRHH'!MU33</f>
        <v>0</v>
      </c>
      <c r="E1186" s="367">
        <f>'[1]VI. PRESUPUESTO Y RRHH'!MV33</f>
        <v>0</v>
      </c>
      <c r="F1186" s="367">
        <f>'[1]VI. PRESUPUESTO Y RRHH'!MW33</f>
        <v>0</v>
      </c>
      <c r="G1186" s="367">
        <f>'[1]VI. PRESUPUESTO Y RRHH'!MX33</f>
        <v>0</v>
      </c>
      <c r="H1186" s="367">
        <f>'[1]VI. PRESUPUESTO Y RRHH'!MY33</f>
        <v>0</v>
      </c>
      <c r="I1186" s="367">
        <f>'[1]VI. PRESUPUESTO Y RRHH'!MZ33</f>
        <v>0</v>
      </c>
      <c r="J1186" s="367">
        <f>'[1]VI. PRESUPUESTO Y RRHH'!NA33</f>
        <v>0</v>
      </c>
      <c r="K1186" s="367">
        <f>'[1]VI. PRESUPUESTO Y RRHH'!NB33</f>
        <v>0</v>
      </c>
      <c r="L1186" s="367">
        <f>'[1]VI. PRESUPUESTO Y RRHH'!NC33</f>
        <v>0</v>
      </c>
      <c r="M1186" s="367">
        <f>'[1]VI. PRESUPUESTO Y RRHH'!ND33</f>
        <v>0</v>
      </c>
    </row>
    <row r="1187" spans="1:13" s="381" customFormat="1" ht="15.75" customHeight="1" x14ac:dyDescent="0.25">
      <c r="A1187" s="367">
        <f>'[1]VI. PRESUPUESTO Y RRHH'!MI34</f>
        <v>26</v>
      </c>
      <c r="B1187" s="367">
        <f>'[1]VI. PRESUPUESTO Y RRHH'!MJ34</f>
        <v>0</v>
      </c>
      <c r="C1187" s="367" t="str">
        <f>'[1]VI. PRESUPUESTO Y RRHH'!MK34</f>
        <v>OTROS GASTOS CORRIENTES</v>
      </c>
      <c r="D1187" s="367">
        <f>'[1]VI. PRESUPUESTO Y RRHH'!MU34</f>
        <v>0</v>
      </c>
      <c r="E1187" s="367">
        <f>'[1]VI. PRESUPUESTO Y RRHH'!MV34</f>
        <v>0</v>
      </c>
      <c r="F1187" s="367">
        <f>'[1]VI. PRESUPUESTO Y RRHH'!MW34</f>
        <v>0</v>
      </c>
      <c r="G1187" s="367">
        <f>'[1]VI. PRESUPUESTO Y RRHH'!MX34</f>
        <v>0</v>
      </c>
      <c r="H1187" s="367">
        <f>'[1]VI. PRESUPUESTO Y RRHH'!MY34</f>
        <v>0</v>
      </c>
      <c r="I1187" s="367">
        <f>'[1]VI. PRESUPUESTO Y RRHH'!MZ34</f>
        <v>0</v>
      </c>
      <c r="J1187" s="367">
        <f>'[1]VI. PRESUPUESTO Y RRHH'!NA34</f>
        <v>0</v>
      </c>
      <c r="K1187" s="367">
        <f>'[1]VI. PRESUPUESTO Y RRHH'!NB34</f>
        <v>0</v>
      </c>
      <c r="L1187" s="367">
        <f>'[1]VI. PRESUPUESTO Y RRHH'!NC34</f>
        <v>0</v>
      </c>
      <c r="M1187" s="367">
        <f>'[1]VI. PRESUPUESTO Y RRHH'!ND34</f>
        <v>0</v>
      </c>
    </row>
    <row r="1188" spans="1:13" s="381" customFormat="1" ht="15.75" customHeight="1" x14ac:dyDescent="0.25">
      <c r="A1188" s="367">
        <f>'[1]VI. PRESUPUESTO Y RRHH'!MI35</f>
        <v>27</v>
      </c>
      <c r="B1188" s="367">
        <f>'[1]VI. PRESUPUESTO Y RRHH'!MJ35</f>
        <v>0</v>
      </c>
      <c r="C1188" s="367" t="str">
        <f>'[1]VI. PRESUPUESTO Y RRHH'!MK35</f>
        <v>APORTE FISCAL LIBRE</v>
      </c>
      <c r="D1188" s="367">
        <f>'[1]VI. PRESUPUESTO Y RRHH'!MU35</f>
        <v>0</v>
      </c>
      <c r="E1188" s="367">
        <f>'[1]VI. PRESUPUESTO Y RRHH'!MV35</f>
        <v>0</v>
      </c>
      <c r="F1188" s="367">
        <f>'[1]VI. PRESUPUESTO Y RRHH'!MW35</f>
        <v>0</v>
      </c>
      <c r="G1188" s="367">
        <f>'[1]VI. PRESUPUESTO Y RRHH'!MX35</f>
        <v>0</v>
      </c>
      <c r="H1188" s="367">
        <f>'[1]VI. PRESUPUESTO Y RRHH'!MY35</f>
        <v>0</v>
      </c>
      <c r="I1188" s="367">
        <f>'[1]VI. PRESUPUESTO Y RRHH'!MZ35</f>
        <v>0</v>
      </c>
      <c r="J1188" s="367">
        <f>'[1]VI. PRESUPUESTO Y RRHH'!NA35</f>
        <v>0</v>
      </c>
      <c r="K1188" s="367">
        <f>'[1]VI. PRESUPUESTO Y RRHH'!NB35</f>
        <v>0</v>
      </c>
      <c r="L1188" s="367">
        <f>'[1]VI. PRESUPUESTO Y RRHH'!NC35</f>
        <v>0</v>
      </c>
      <c r="M1188" s="367">
        <f>'[1]VI. PRESUPUESTO Y RRHH'!ND35</f>
        <v>0</v>
      </c>
    </row>
    <row r="1189" spans="1:13" s="381" customFormat="1" ht="15.75" customHeight="1" x14ac:dyDescent="0.25">
      <c r="A1189" s="367">
        <f>'[1]VI. PRESUPUESTO Y RRHH'!MI36</f>
        <v>28</v>
      </c>
      <c r="B1189" s="367">
        <f>'[1]VI. PRESUPUESTO Y RRHH'!MJ36</f>
        <v>0</v>
      </c>
      <c r="C1189" s="367" t="str">
        <f>'[1]VI. PRESUPUESTO Y RRHH'!MK36</f>
        <v>APORTE FISCAL PARA SERVICIO DE LA DEUDA</v>
      </c>
      <c r="D1189" s="367">
        <f>'[1]VI. PRESUPUESTO Y RRHH'!MU36</f>
        <v>0</v>
      </c>
      <c r="E1189" s="367">
        <f>'[1]VI. PRESUPUESTO Y RRHH'!MV36</f>
        <v>0</v>
      </c>
      <c r="F1189" s="367">
        <f>'[1]VI. PRESUPUESTO Y RRHH'!MW36</f>
        <v>0</v>
      </c>
      <c r="G1189" s="367">
        <f>'[1]VI. PRESUPUESTO Y RRHH'!MX36</f>
        <v>0</v>
      </c>
      <c r="H1189" s="367">
        <f>'[1]VI. PRESUPUESTO Y RRHH'!MY36</f>
        <v>0</v>
      </c>
      <c r="I1189" s="367">
        <f>'[1]VI. PRESUPUESTO Y RRHH'!MZ36</f>
        <v>0</v>
      </c>
      <c r="J1189" s="367">
        <f>'[1]VI. PRESUPUESTO Y RRHH'!NA36</f>
        <v>0</v>
      </c>
      <c r="K1189" s="367">
        <f>'[1]VI. PRESUPUESTO Y RRHH'!NB36</f>
        <v>0</v>
      </c>
      <c r="L1189" s="367">
        <f>'[1]VI. PRESUPUESTO Y RRHH'!NC36</f>
        <v>0</v>
      </c>
      <c r="M1189" s="367">
        <f>'[1]VI. PRESUPUESTO Y RRHH'!ND36</f>
        <v>0</v>
      </c>
    </row>
    <row r="1190" spans="1:13" s="381" customFormat="1" ht="15.75" customHeight="1" x14ac:dyDescent="0.25">
      <c r="A1190" s="367">
        <f>'[1]VI. PRESUPUESTO Y RRHH'!MI37</f>
        <v>29</v>
      </c>
      <c r="B1190" s="367">
        <f>'[1]VI. PRESUPUESTO Y RRHH'!MJ37</f>
        <v>0</v>
      </c>
      <c r="C1190" s="367" t="str">
        <f>'[1]VI. PRESUPUESTO Y RRHH'!MK37</f>
        <v>ADQUISICION DE ACTIVOS NO FINANCIEROS</v>
      </c>
      <c r="D1190" s="367">
        <f>'[1]VI. PRESUPUESTO Y RRHH'!MU37</f>
        <v>0</v>
      </c>
      <c r="E1190" s="367">
        <f>'[1]VI. PRESUPUESTO Y RRHH'!MV37</f>
        <v>0</v>
      </c>
      <c r="F1190" s="367">
        <f>'[1]VI. PRESUPUESTO Y RRHH'!MW37</f>
        <v>0</v>
      </c>
      <c r="G1190" s="367">
        <f>'[1]VI. PRESUPUESTO Y RRHH'!MX37</f>
        <v>0</v>
      </c>
      <c r="H1190" s="367">
        <f>'[1]VI. PRESUPUESTO Y RRHH'!MY37</f>
        <v>0</v>
      </c>
      <c r="I1190" s="367">
        <f>'[1]VI. PRESUPUESTO Y RRHH'!MZ37</f>
        <v>0</v>
      </c>
      <c r="J1190" s="367">
        <f>'[1]VI. PRESUPUESTO Y RRHH'!NA37</f>
        <v>0</v>
      </c>
      <c r="K1190" s="367">
        <f>'[1]VI. PRESUPUESTO Y RRHH'!NB37</f>
        <v>0</v>
      </c>
      <c r="L1190" s="367">
        <f>'[1]VI. PRESUPUESTO Y RRHH'!NC37</f>
        <v>0</v>
      </c>
      <c r="M1190" s="367">
        <f>'[1]VI. PRESUPUESTO Y RRHH'!ND37</f>
        <v>0</v>
      </c>
    </row>
    <row r="1191" spans="1:13" s="381" customFormat="1" ht="15.75" customHeight="1" x14ac:dyDescent="0.25">
      <c r="A1191" s="367">
        <f>'[1]VI. PRESUPUESTO Y RRHH'!MI38</f>
        <v>30</v>
      </c>
      <c r="B1191" s="367">
        <f>'[1]VI. PRESUPUESTO Y RRHH'!MJ38</f>
        <v>0</v>
      </c>
      <c r="C1191" s="367" t="str">
        <f>'[1]VI. PRESUPUESTO Y RRHH'!MK38</f>
        <v xml:space="preserve">ADQUISICIÓN DE ACTIVO FINANCIERO </v>
      </c>
      <c r="D1191" s="367">
        <f>'[1]VI. PRESUPUESTO Y RRHH'!MU38</f>
        <v>0</v>
      </c>
      <c r="E1191" s="367">
        <f>'[1]VI. PRESUPUESTO Y RRHH'!MV38</f>
        <v>0</v>
      </c>
      <c r="F1191" s="367">
        <f>'[1]VI. PRESUPUESTO Y RRHH'!MW38</f>
        <v>0</v>
      </c>
      <c r="G1191" s="367">
        <f>'[1]VI. PRESUPUESTO Y RRHH'!MX38</f>
        <v>0</v>
      </c>
      <c r="H1191" s="367">
        <f>'[1]VI. PRESUPUESTO Y RRHH'!MY38</f>
        <v>0</v>
      </c>
      <c r="I1191" s="367">
        <f>'[1]VI. PRESUPUESTO Y RRHH'!MZ38</f>
        <v>0</v>
      </c>
      <c r="J1191" s="367">
        <f>'[1]VI. PRESUPUESTO Y RRHH'!NA38</f>
        <v>0</v>
      </c>
      <c r="K1191" s="367">
        <f>'[1]VI. PRESUPUESTO Y RRHH'!NB38</f>
        <v>0</v>
      </c>
      <c r="L1191" s="367">
        <f>'[1]VI. PRESUPUESTO Y RRHH'!NC38</f>
        <v>0</v>
      </c>
      <c r="M1191" s="367">
        <f>'[1]VI. PRESUPUESTO Y RRHH'!ND38</f>
        <v>0</v>
      </c>
    </row>
    <row r="1192" spans="1:13" s="381" customFormat="1" ht="15.75" customHeight="1" x14ac:dyDescent="0.25">
      <c r="A1192" s="367">
        <f>'[1]VI. PRESUPUESTO Y RRHH'!MI39</f>
        <v>31</v>
      </c>
      <c r="B1192" s="367">
        <f>'[1]VI. PRESUPUESTO Y RRHH'!MJ39</f>
        <v>0</v>
      </c>
      <c r="C1192" s="367" t="str">
        <f>'[1]VI. PRESUPUESTO Y RRHH'!MK39</f>
        <v>INICIATIVAS DE INVERSION</v>
      </c>
      <c r="D1192" s="367">
        <f>'[1]VI. PRESUPUESTO Y RRHH'!MU39</f>
        <v>0</v>
      </c>
      <c r="E1192" s="367">
        <f>'[1]VI. PRESUPUESTO Y RRHH'!MV39</f>
        <v>0</v>
      </c>
      <c r="F1192" s="367">
        <f>'[1]VI. PRESUPUESTO Y RRHH'!MW39</f>
        <v>0</v>
      </c>
      <c r="G1192" s="367">
        <f>'[1]VI. PRESUPUESTO Y RRHH'!MX39</f>
        <v>0</v>
      </c>
      <c r="H1192" s="367">
        <f>'[1]VI. PRESUPUESTO Y RRHH'!MY39</f>
        <v>0</v>
      </c>
      <c r="I1192" s="367">
        <f>'[1]VI. PRESUPUESTO Y RRHH'!MZ39</f>
        <v>0</v>
      </c>
      <c r="J1192" s="367">
        <f>'[1]VI. PRESUPUESTO Y RRHH'!NA39</f>
        <v>0</v>
      </c>
      <c r="K1192" s="367">
        <f>'[1]VI. PRESUPUESTO Y RRHH'!NB39</f>
        <v>0</v>
      </c>
      <c r="L1192" s="367">
        <f>'[1]VI. PRESUPUESTO Y RRHH'!NC39</f>
        <v>0</v>
      </c>
      <c r="M1192" s="367">
        <f>'[1]VI. PRESUPUESTO Y RRHH'!ND39</f>
        <v>0</v>
      </c>
    </row>
    <row r="1193" spans="1:13" s="381" customFormat="1" ht="15.75" customHeight="1" x14ac:dyDescent="0.25">
      <c r="A1193" s="367">
        <f>'[1]VI. PRESUPUESTO Y RRHH'!MI40</f>
        <v>32</v>
      </c>
      <c r="B1193" s="367">
        <f>'[1]VI. PRESUPUESTO Y RRHH'!MJ40</f>
        <v>0</v>
      </c>
      <c r="C1193" s="367" t="str">
        <f>'[1]VI. PRESUPUESTO Y RRHH'!MK40</f>
        <v>PRESTAMOS</v>
      </c>
      <c r="D1193" s="367">
        <f>'[1]VI. PRESUPUESTO Y RRHH'!MU40</f>
        <v>0</v>
      </c>
      <c r="E1193" s="367">
        <f>'[1]VI. PRESUPUESTO Y RRHH'!MV40</f>
        <v>0</v>
      </c>
      <c r="F1193" s="367">
        <f>'[1]VI. PRESUPUESTO Y RRHH'!MW40</f>
        <v>0</v>
      </c>
      <c r="G1193" s="367">
        <f>'[1]VI. PRESUPUESTO Y RRHH'!MX40</f>
        <v>0</v>
      </c>
      <c r="H1193" s="367">
        <f>'[1]VI. PRESUPUESTO Y RRHH'!MY40</f>
        <v>0</v>
      </c>
      <c r="I1193" s="367">
        <f>'[1]VI. PRESUPUESTO Y RRHH'!MZ40</f>
        <v>0</v>
      </c>
      <c r="J1193" s="367">
        <f>'[1]VI. PRESUPUESTO Y RRHH'!NA40</f>
        <v>0</v>
      </c>
      <c r="K1193" s="367">
        <f>'[1]VI. PRESUPUESTO Y RRHH'!NB40</f>
        <v>0</v>
      </c>
      <c r="L1193" s="367">
        <f>'[1]VI. PRESUPUESTO Y RRHH'!NC40</f>
        <v>0</v>
      </c>
      <c r="M1193" s="367">
        <f>'[1]VI. PRESUPUESTO Y RRHH'!ND40</f>
        <v>0</v>
      </c>
    </row>
    <row r="1194" spans="1:13" s="381" customFormat="1" ht="15.75" customHeight="1" x14ac:dyDescent="0.25">
      <c r="A1194" s="367">
        <f>'[1]VI. PRESUPUESTO Y RRHH'!MI41</f>
        <v>33</v>
      </c>
      <c r="B1194" s="367">
        <f>'[1]VI. PRESUPUESTO Y RRHH'!MJ41</f>
        <v>0</v>
      </c>
      <c r="C1194" s="367" t="str">
        <f>'[1]VI. PRESUPUESTO Y RRHH'!MK41</f>
        <v>TRANSFERENCIAS DE CAPITAL</v>
      </c>
      <c r="D1194" s="367">
        <f>'[1]VI. PRESUPUESTO Y RRHH'!MU41</f>
        <v>0</v>
      </c>
      <c r="E1194" s="367">
        <f>'[1]VI. PRESUPUESTO Y RRHH'!MV41</f>
        <v>0</v>
      </c>
      <c r="F1194" s="367">
        <f>'[1]VI. PRESUPUESTO Y RRHH'!MW41</f>
        <v>0</v>
      </c>
      <c r="G1194" s="367">
        <f>'[1]VI. PRESUPUESTO Y RRHH'!MX41</f>
        <v>0</v>
      </c>
      <c r="H1194" s="367">
        <f>'[1]VI. PRESUPUESTO Y RRHH'!MY41</f>
        <v>0</v>
      </c>
      <c r="I1194" s="367">
        <f>'[1]VI. PRESUPUESTO Y RRHH'!MZ41</f>
        <v>0</v>
      </c>
      <c r="J1194" s="367">
        <f>'[1]VI. PRESUPUESTO Y RRHH'!NA41</f>
        <v>0</v>
      </c>
      <c r="K1194" s="367">
        <f>'[1]VI. PRESUPUESTO Y RRHH'!NB41</f>
        <v>0</v>
      </c>
      <c r="L1194" s="367">
        <f>'[1]VI. PRESUPUESTO Y RRHH'!NC41</f>
        <v>0</v>
      </c>
      <c r="M1194" s="367">
        <f>'[1]VI. PRESUPUESTO Y RRHH'!ND41</f>
        <v>0</v>
      </c>
    </row>
    <row r="1195" spans="1:13" s="381" customFormat="1" ht="15.75" customHeight="1" x14ac:dyDescent="0.25">
      <c r="A1195" s="367">
        <f>'[1]VI. PRESUPUESTO Y RRHH'!MI42</f>
        <v>0</v>
      </c>
      <c r="B1195" s="367" t="str">
        <f>'[1]VI. PRESUPUESTO Y RRHH'!MJ42</f>
        <v>01</v>
      </c>
      <c r="C1195" s="367" t="str">
        <f>'[1]VI. PRESUPUESTO Y RRHH'!MK42</f>
        <v xml:space="preserve"> Al Sector Privado</v>
      </c>
      <c r="D1195" s="367">
        <f>'[1]VI. PRESUPUESTO Y RRHH'!MU42</f>
        <v>0</v>
      </c>
      <c r="E1195" s="367">
        <f>'[1]VI. PRESUPUESTO Y RRHH'!MV42</f>
        <v>0</v>
      </c>
      <c r="F1195" s="367">
        <f>'[1]VI. PRESUPUESTO Y RRHH'!MW42</f>
        <v>0</v>
      </c>
      <c r="G1195" s="367">
        <f>'[1]VI. PRESUPUESTO Y RRHH'!MX42</f>
        <v>0</v>
      </c>
      <c r="H1195" s="367">
        <f>'[1]VI. PRESUPUESTO Y RRHH'!MY42</f>
        <v>0</v>
      </c>
      <c r="I1195" s="367">
        <f>'[1]VI. PRESUPUESTO Y RRHH'!MZ42</f>
        <v>0</v>
      </c>
      <c r="J1195" s="367">
        <f>'[1]VI. PRESUPUESTO Y RRHH'!NA42</f>
        <v>0</v>
      </c>
      <c r="K1195" s="367">
        <f>'[1]VI. PRESUPUESTO Y RRHH'!NB42</f>
        <v>0</v>
      </c>
      <c r="L1195" s="367">
        <f>'[1]VI. PRESUPUESTO Y RRHH'!NC42</f>
        <v>0</v>
      </c>
      <c r="M1195" s="367">
        <f>'[1]VI. PRESUPUESTO Y RRHH'!ND42</f>
        <v>0</v>
      </c>
    </row>
    <row r="1196" spans="1:13" s="381" customFormat="1" ht="15.75" customHeight="1" x14ac:dyDescent="0.25">
      <c r="A1196" s="367">
        <f>'[1]VI. PRESUPUESTO Y RRHH'!MI43</f>
        <v>0</v>
      </c>
      <c r="B1196" s="367" t="str">
        <f>'[1]VI. PRESUPUESTO Y RRHH'!MJ43</f>
        <v>01</v>
      </c>
      <c r="C1196" s="367">
        <f>'[1]VI. PRESUPUESTO Y RRHH'!MK43</f>
        <v>0</v>
      </c>
      <c r="D1196" s="367">
        <f>'[1]VI. PRESUPUESTO Y RRHH'!MU43</f>
        <v>0</v>
      </c>
      <c r="E1196" s="367">
        <f>'[1]VI. PRESUPUESTO Y RRHH'!MV43</f>
        <v>0</v>
      </c>
      <c r="F1196" s="367">
        <f>'[1]VI. PRESUPUESTO Y RRHH'!MW43</f>
        <v>0</v>
      </c>
      <c r="G1196" s="367">
        <f>'[1]VI. PRESUPUESTO Y RRHH'!MX43</f>
        <v>0</v>
      </c>
      <c r="H1196" s="367">
        <f>'[1]VI. PRESUPUESTO Y RRHH'!MY43</f>
        <v>0</v>
      </c>
      <c r="I1196" s="367">
        <f>'[1]VI. PRESUPUESTO Y RRHH'!MZ43</f>
        <v>0</v>
      </c>
      <c r="J1196" s="367">
        <f>'[1]VI. PRESUPUESTO Y RRHH'!NA43</f>
        <v>0</v>
      </c>
      <c r="K1196" s="367">
        <f>'[1]VI. PRESUPUESTO Y RRHH'!NB43</f>
        <v>0</v>
      </c>
      <c r="L1196" s="367">
        <f>'[1]VI. PRESUPUESTO Y RRHH'!NC43</f>
        <v>0</v>
      </c>
      <c r="M1196" s="367">
        <f>'[1]VI. PRESUPUESTO Y RRHH'!ND43</f>
        <v>0</v>
      </c>
    </row>
    <row r="1197" spans="1:13" s="381" customFormat="1" ht="15.75" customHeight="1" x14ac:dyDescent="0.25">
      <c r="A1197" s="367">
        <f>'[1]VI. PRESUPUESTO Y RRHH'!MI44</f>
        <v>0</v>
      </c>
      <c r="B1197" s="367" t="str">
        <f>'[1]VI. PRESUPUESTO Y RRHH'!MJ44</f>
        <v>01</v>
      </c>
      <c r="C1197" s="367">
        <f>'[1]VI. PRESUPUESTO Y RRHH'!MK44</f>
        <v>0</v>
      </c>
      <c r="D1197" s="367">
        <f>'[1]VI. PRESUPUESTO Y RRHH'!MU44</f>
        <v>0</v>
      </c>
      <c r="E1197" s="367">
        <f>'[1]VI. PRESUPUESTO Y RRHH'!MV44</f>
        <v>0</v>
      </c>
      <c r="F1197" s="367">
        <f>'[1]VI. PRESUPUESTO Y RRHH'!MW44</f>
        <v>0</v>
      </c>
      <c r="G1197" s="367">
        <f>'[1]VI. PRESUPUESTO Y RRHH'!MX44</f>
        <v>0</v>
      </c>
      <c r="H1197" s="367">
        <f>'[1]VI. PRESUPUESTO Y RRHH'!MY44</f>
        <v>0</v>
      </c>
      <c r="I1197" s="367">
        <f>'[1]VI. PRESUPUESTO Y RRHH'!MZ44</f>
        <v>0</v>
      </c>
      <c r="J1197" s="367">
        <f>'[1]VI. PRESUPUESTO Y RRHH'!NA44</f>
        <v>0</v>
      </c>
      <c r="K1197" s="367">
        <f>'[1]VI. PRESUPUESTO Y RRHH'!NB44</f>
        <v>0</v>
      </c>
      <c r="L1197" s="367">
        <f>'[1]VI. PRESUPUESTO Y RRHH'!NC44</f>
        <v>0</v>
      </c>
      <c r="M1197" s="367">
        <f>'[1]VI. PRESUPUESTO Y RRHH'!ND44</f>
        <v>0</v>
      </c>
    </row>
    <row r="1198" spans="1:13" s="381" customFormat="1" ht="15.75" customHeight="1" x14ac:dyDescent="0.25">
      <c r="A1198" s="367">
        <f>'[1]VI. PRESUPUESTO Y RRHH'!MI45</f>
        <v>0</v>
      </c>
      <c r="B1198" s="367" t="str">
        <f>'[1]VI. PRESUPUESTO Y RRHH'!MJ45</f>
        <v>01</v>
      </c>
      <c r="C1198" s="367">
        <f>'[1]VI. PRESUPUESTO Y RRHH'!MK45</f>
        <v>0</v>
      </c>
      <c r="D1198" s="367">
        <f>'[1]VI. PRESUPUESTO Y RRHH'!MU45</f>
        <v>0</v>
      </c>
      <c r="E1198" s="367">
        <f>'[1]VI. PRESUPUESTO Y RRHH'!MV45</f>
        <v>0</v>
      </c>
      <c r="F1198" s="367">
        <f>'[1]VI. PRESUPUESTO Y RRHH'!MW45</f>
        <v>0</v>
      </c>
      <c r="G1198" s="367">
        <f>'[1]VI. PRESUPUESTO Y RRHH'!MX45</f>
        <v>0</v>
      </c>
      <c r="H1198" s="367">
        <f>'[1]VI. PRESUPUESTO Y RRHH'!MY45</f>
        <v>0</v>
      </c>
      <c r="I1198" s="367">
        <f>'[1]VI. PRESUPUESTO Y RRHH'!MZ45</f>
        <v>0</v>
      </c>
      <c r="J1198" s="367">
        <f>'[1]VI. PRESUPUESTO Y RRHH'!NA45</f>
        <v>0</v>
      </c>
      <c r="K1198" s="367">
        <f>'[1]VI. PRESUPUESTO Y RRHH'!NB45</f>
        <v>0</v>
      </c>
      <c r="L1198" s="367">
        <f>'[1]VI. PRESUPUESTO Y RRHH'!NC45</f>
        <v>0</v>
      </c>
      <c r="M1198" s="367">
        <f>'[1]VI. PRESUPUESTO Y RRHH'!ND45</f>
        <v>0</v>
      </c>
    </row>
    <row r="1199" spans="1:13" s="381" customFormat="1" ht="15.75" customHeight="1" x14ac:dyDescent="0.25">
      <c r="A1199" s="367">
        <f>'[1]VI. PRESUPUESTO Y RRHH'!MI46</f>
        <v>0</v>
      </c>
      <c r="B1199" s="367" t="str">
        <f>'[1]VI. PRESUPUESTO Y RRHH'!MJ46</f>
        <v>01</v>
      </c>
      <c r="C1199" s="367">
        <f>'[1]VI. PRESUPUESTO Y RRHH'!MK46</f>
        <v>0</v>
      </c>
      <c r="D1199" s="367">
        <f>'[1]VI. PRESUPUESTO Y RRHH'!MU46</f>
        <v>0</v>
      </c>
      <c r="E1199" s="367">
        <f>'[1]VI. PRESUPUESTO Y RRHH'!MV46</f>
        <v>0</v>
      </c>
      <c r="F1199" s="367">
        <f>'[1]VI. PRESUPUESTO Y RRHH'!MW46</f>
        <v>0</v>
      </c>
      <c r="G1199" s="367">
        <f>'[1]VI. PRESUPUESTO Y RRHH'!MX46</f>
        <v>0</v>
      </c>
      <c r="H1199" s="367">
        <f>'[1]VI. PRESUPUESTO Y RRHH'!MY46</f>
        <v>0</v>
      </c>
      <c r="I1199" s="367">
        <f>'[1]VI. PRESUPUESTO Y RRHH'!MZ46</f>
        <v>0</v>
      </c>
      <c r="J1199" s="367">
        <f>'[1]VI. PRESUPUESTO Y RRHH'!NA46</f>
        <v>0</v>
      </c>
      <c r="K1199" s="367">
        <f>'[1]VI. PRESUPUESTO Y RRHH'!NB46</f>
        <v>0</v>
      </c>
      <c r="L1199" s="367">
        <f>'[1]VI. PRESUPUESTO Y RRHH'!NC46</f>
        <v>0</v>
      </c>
      <c r="M1199" s="367">
        <f>'[1]VI. PRESUPUESTO Y RRHH'!ND46</f>
        <v>0</v>
      </c>
    </row>
    <row r="1200" spans="1:13" s="381" customFormat="1" ht="15.75" customHeight="1" x14ac:dyDescent="0.25">
      <c r="A1200" s="367">
        <f>'[1]VI. PRESUPUESTO Y RRHH'!MI47</f>
        <v>0</v>
      </c>
      <c r="B1200" s="367" t="str">
        <f>'[1]VI. PRESUPUESTO Y RRHH'!MJ47</f>
        <v>02</v>
      </c>
      <c r="C1200" s="367" t="str">
        <f>'[1]VI. PRESUPUESTO Y RRHH'!MK47</f>
        <v>Al Gobierno Central</v>
      </c>
      <c r="D1200" s="367">
        <f>'[1]VI. PRESUPUESTO Y RRHH'!MU47</f>
        <v>0</v>
      </c>
      <c r="E1200" s="367">
        <f>'[1]VI. PRESUPUESTO Y RRHH'!MV47</f>
        <v>0</v>
      </c>
      <c r="F1200" s="367">
        <f>'[1]VI. PRESUPUESTO Y RRHH'!MW47</f>
        <v>0</v>
      </c>
      <c r="G1200" s="367">
        <f>'[1]VI. PRESUPUESTO Y RRHH'!MX47</f>
        <v>0</v>
      </c>
      <c r="H1200" s="367">
        <f>'[1]VI. PRESUPUESTO Y RRHH'!MY47</f>
        <v>0</v>
      </c>
      <c r="I1200" s="367">
        <f>'[1]VI. PRESUPUESTO Y RRHH'!MZ47</f>
        <v>0</v>
      </c>
      <c r="J1200" s="367">
        <f>'[1]VI. PRESUPUESTO Y RRHH'!NA47</f>
        <v>0</v>
      </c>
      <c r="K1200" s="367">
        <f>'[1]VI. PRESUPUESTO Y RRHH'!NB47</f>
        <v>0</v>
      </c>
      <c r="L1200" s="367">
        <f>'[1]VI. PRESUPUESTO Y RRHH'!NC47</f>
        <v>0</v>
      </c>
      <c r="M1200" s="367">
        <f>'[1]VI. PRESUPUESTO Y RRHH'!ND47</f>
        <v>0</v>
      </c>
    </row>
    <row r="1201" spans="1:13" s="381" customFormat="1" ht="15.75" customHeight="1" x14ac:dyDescent="0.25">
      <c r="A1201" s="367">
        <f>'[1]VI. PRESUPUESTO Y RRHH'!MI48</f>
        <v>0</v>
      </c>
      <c r="B1201" s="367" t="str">
        <f>'[1]VI. PRESUPUESTO Y RRHH'!MJ48</f>
        <v>03</v>
      </c>
      <c r="C1201" s="367" t="str">
        <f>'[1]VI. PRESUPUESTO Y RRHH'!MK48</f>
        <v>A Otras Entidades Públicas</v>
      </c>
      <c r="D1201" s="367">
        <f>'[1]VI. PRESUPUESTO Y RRHH'!MU48</f>
        <v>0</v>
      </c>
      <c r="E1201" s="367">
        <f>'[1]VI. PRESUPUESTO Y RRHH'!MV48</f>
        <v>0</v>
      </c>
      <c r="F1201" s="367">
        <f>'[1]VI. PRESUPUESTO Y RRHH'!MW48</f>
        <v>0</v>
      </c>
      <c r="G1201" s="367">
        <f>'[1]VI. PRESUPUESTO Y RRHH'!MX48</f>
        <v>0</v>
      </c>
      <c r="H1201" s="367">
        <f>'[1]VI. PRESUPUESTO Y RRHH'!MY48</f>
        <v>0</v>
      </c>
      <c r="I1201" s="367">
        <f>'[1]VI. PRESUPUESTO Y RRHH'!MZ48</f>
        <v>0</v>
      </c>
      <c r="J1201" s="367">
        <f>'[1]VI. PRESUPUESTO Y RRHH'!NA48</f>
        <v>0</v>
      </c>
      <c r="K1201" s="367">
        <f>'[1]VI. PRESUPUESTO Y RRHH'!NB48</f>
        <v>0</v>
      </c>
      <c r="L1201" s="367">
        <f>'[1]VI. PRESUPUESTO Y RRHH'!NC48</f>
        <v>0</v>
      </c>
      <c r="M1201" s="367">
        <f>'[1]VI. PRESUPUESTO Y RRHH'!ND48</f>
        <v>0</v>
      </c>
    </row>
    <row r="1202" spans="1:13" s="381" customFormat="1" ht="15.75" customHeight="1" x14ac:dyDescent="0.25">
      <c r="A1202" s="367">
        <f>'[1]VI. PRESUPUESTO Y RRHH'!MI49</f>
        <v>0</v>
      </c>
      <c r="B1202" s="367" t="str">
        <f>'[1]VI. PRESUPUESTO Y RRHH'!MJ49</f>
        <v xml:space="preserve">04 </v>
      </c>
      <c r="C1202" s="367" t="str">
        <f>'[1]VI. PRESUPUESTO Y RRHH'!MK49</f>
        <v>A Empresas Públicas no financieras</v>
      </c>
      <c r="D1202" s="367">
        <f>'[1]VI. PRESUPUESTO Y RRHH'!MU49</f>
        <v>0</v>
      </c>
      <c r="E1202" s="367">
        <f>'[1]VI. PRESUPUESTO Y RRHH'!MV49</f>
        <v>0</v>
      </c>
      <c r="F1202" s="367">
        <f>'[1]VI. PRESUPUESTO Y RRHH'!MW49</f>
        <v>0</v>
      </c>
      <c r="G1202" s="367">
        <f>'[1]VI. PRESUPUESTO Y RRHH'!MX49</f>
        <v>0</v>
      </c>
      <c r="H1202" s="367">
        <f>'[1]VI. PRESUPUESTO Y RRHH'!MY49</f>
        <v>0</v>
      </c>
      <c r="I1202" s="367">
        <f>'[1]VI. PRESUPUESTO Y RRHH'!MZ49</f>
        <v>0</v>
      </c>
      <c r="J1202" s="367">
        <f>'[1]VI. PRESUPUESTO Y RRHH'!NA49</f>
        <v>0</v>
      </c>
      <c r="K1202" s="367">
        <f>'[1]VI. PRESUPUESTO Y RRHH'!NB49</f>
        <v>0</v>
      </c>
      <c r="L1202" s="367">
        <f>'[1]VI. PRESUPUESTO Y RRHH'!NC49</f>
        <v>0</v>
      </c>
      <c r="M1202" s="367">
        <f>'[1]VI. PRESUPUESTO Y RRHH'!ND49</f>
        <v>0</v>
      </c>
    </row>
    <row r="1203" spans="1:13" s="381" customFormat="1" ht="15.75" customHeight="1" x14ac:dyDescent="0.25">
      <c r="A1203" s="367">
        <f>'[1]VI. PRESUPUESTO Y RRHH'!MI50</f>
        <v>0</v>
      </c>
      <c r="B1203" s="367" t="str">
        <f>'[1]VI. PRESUPUESTO Y RRHH'!MJ50</f>
        <v>05</v>
      </c>
      <c r="C1203" s="367" t="str">
        <f>'[1]VI. PRESUPUESTO Y RRHH'!MK50</f>
        <v>A Empresas Públicas  financieras</v>
      </c>
      <c r="D1203" s="367">
        <f>'[1]VI. PRESUPUESTO Y RRHH'!MU50</f>
        <v>0</v>
      </c>
      <c r="E1203" s="367">
        <f>'[1]VI. PRESUPUESTO Y RRHH'!MV50</f>
        <v>0</v>
      </c>
      <c r="F1203" s="367">
        <f>'[1]VI. PRESUPUESTO Y RRHH'!MW50</f>
        <v>0</v>
      </c>
      <c r="G1203" s="367">
        <f>'[1]VI. PRESUPUESTO Y RRHH'!MX50</f>
        <v>0</v>
      </c>
      <c r="H1203" s="367">
        <f>'[1]VI. PRESUPUESTO Y RRHH'!MY50</f>
        <v>0</v>
      </c>
      <c r="I1203" s="367">
        <f>'[1]VI. PRESUPUESTO Y RRHH'!MZ50</f>
        <v>0</v>
      </c>
      <c r="J1203" s="367">
        <f>'[1]VI. PRESUPUESTO Y RRHH'!NA50</f>
        <v>0</v>
      </c>
      <c r="K1203" s="367">
        <f>'[1]VI. PRESUPUESTO Y RRHH'!NB50</f>
        <v>0</v>
      </c>
      <c r="L1203" s="367">
        <f>'[1]VI. PRESUPUESTO Y RRHH'!NC50</f>
        <v>0</v>
      </c>
      <c r="M1203" s="367">
        <f>'[1]VI. PRESUPUESTO Y RRHH'!ND50</f>
        <v>0</v>
      </c>
    </row>
    <row r="1204" spans="1:13" s="381" customFormat="1" ht="15.75" customHeight="1" x14ac:dyDescent="0.25">
      <c r="A1204" s="367">
        <f>'[1]VI. PRESUPUESTO Y RRHH'!MI51</f>
        <v>0</v>
      </c>
      <c r="B1204" s="367" t="str">
        <f>'[1]VI. PRESUPUESTO Y RRHH'!MJ51</f>
        <v>06</v>
      </c>
      <c r="C1204" s="367" t="str">
        <f>'[1]VI. PRESUPUESTO Y RRHH'!MK51</f>
        <v>A gobiernos extranjeros</v>
      </c>
      <c r="D1204" s="367">
        <f>'[1]VI. PRESUPUESTO Y RRHH'!MU51</f>
        <v>0</v>
      </c>
      <c r="E1204" s="367">
        <f>'[1]VI. PRESUPUESTO Y RRHH'!MV51</f>
        <v>0</v>
      </c>
      <c r="F1204" s="367">
        <f>'[1]VI. PRESUPUESTO Y RRHH'!MW51</f>
        <v>0</v>
      </c>
      <c r="G1204" s="367">
        <f>'[1]VI. PRESUPUESTO Y RRHH'!MX51</f>
        <v>0</v>
      </c>
      <c r="H1204" s="367">
        <f>'[1]VI. PRESUPUESTO Y RRHH'!MY51</f>
        <v>0</v>
      </c>
      <c r="I1204" s="367">
        <f>'[1]VI. PRESUPUESTO Y RRHH'!MZ51</f>
        <v>0</v>
      </c>
      <c r="J1204" s="367">
        <f>'[1]VI. PRESUPUESTO Y RRHH'!NA51</f>
        <v>0</v>
      </c>
      <c r="K1204" s="367">
        <f>'[1]VI. PRESUPUESTO Y RRHH'!NB51</f>
        <v>0</v>
      </c>
      <c r="L1204" s="367">
        <f>'[1]VI. PRESUPUESTO Y RRHH'!NC51</f>
        <v>0</v>
      </c>
      <c r="M1204" s="367">
        <f>'[1]VI. PRESUPUESTO Y RRHH'!ND51</f>
        <v>0</v>
      </c>
    </row>
    <row r="1205" spans="1:13" s="381" customFormat="1" ht="15.75" customHeight="1" x14ac:dyDescent="0.25">
      <c r="A1205" s="367">
        <f>'[1]VI. PRESUPUESTO Y RRHH'!MI52</f>
        <v>0</v>
      </c>
      <c r="B1205" s="367" t="str">
        <f>'[1]VI. PRESUPUESTO Y RRHH'!MJ52</f>
        <v>07</v>
      </c>
      <c r="C1205" s="367" t="str">
        <f>'[1]VI. PRESUPUESTO Y RRHH'!MK52</f>
        <v>A Org. Internacionales</v>
      </c>
      <c r="D1205" s="367">
        <f>'[1]VI. PRESUPUESTO Y RRHH'!MU52</f>
        <v>0</v>
      </c>
      <c r="E1205" s="367">
        <f>'[1]VI. PRESUPUESTO Y RRHH'!MV52</f>
        <v>0</v>
      </c>
      <c r="F1205" s="367">
        <f>'[1]VI. PRESUPUESTO Y RRHH'!MW52</f>
        <v>0</v>
      </c>
      <c r="G1205" s="367">
        <f>'[1]VI. PRESUPUESTO Y RRHH'!MX52</f>
        <v>0</v>
      </c>
      <c r="H1205" s="367">
        <f>'[1]VI. PRESUPUESTO Y RRHH'!MY52</f>
        <v>0</v>
      </c>
      <c r="I1205" s="367">
        <f>'[1]VI. PRESUPUESTO Y RRHH'!MZ52</f>
        <v>0</v>
      </c>
      <c r="J1205" s="367">
        <f>'[1]VI. PRESUPUESTO Y RRHH'!NA52</f>
        <v>0</v>
      </c>
      <c r="K1205" s="367">
        <f>'[1]VI. PRESUPUESTO Y RRHH'!NB52</f>
        <v>0</v>
      </c>
      <c r="L1205" s="367">
        <f>'[1]VI. PRESUPUESTO Y RRHH'!NC52</f>
        <v>0</v>
      </c>
      <c r="M1205" s="367">
        <f>'[1]VI. PRESUPUESTO Y RRHH'!ND52</f>
        <v>0</v>
      </c>
    </row>
    <row r="1206" spans="1:13" s="381" customFormat="1" ht="15.75" customHeight="1" x14ac:dyDescent="0.25">
      <c r="A1206" s="367">
        <f>'[1]VI. PRESUPUESTO Y RRHH'!MI53</f>
        <v>34</v>
      </c>
      <c r="B1206" s="367">
        <f>'[1]VI. PRESUPUESTO Y RRHH'!MJ53</f>
        <v>0</v>
      </c>
      <c r="C1206" s="367" t="str">
        <f>'[1]VI. PRESUPUESTO Y RRHH'!MK53</f>
        <v>SERVICIO DE LA DEUDA</v>
      </c>
      <c r="D1206" s="367">
        <f>'[1]VI. PRESUPUESTO Y RRHH'!MU53</f>
        <v>0</v>
      </c>
      <c r="E1206" s="367">
        <f>'[1]VI. PRESUPUESTO Y RRHH'!MV53</f>
        <v>0</v>
      </c>
      <c r="F1206" s="367">
        <f>'[1]VI. PRESUPUESTO Y RRHH'!MW53</f>
        <v>0</v>
      </c>
      <c r="G1206" s="367">
        <f>'[1]VI. PRESUPUESTO Y RRHH'!MX53</f>
        <v>0</v>
      </c>
      <c r="H1206" s="367">
        <f>'[1]VI. PRESUPUESTO Y RRHH'!MY53</f>
        <v>0</v>
      </c>
      <c r="I1206" s="367">
        <f>'[1]VI. PRESUPUESTO Y RRHH'!MZ53</f>
        <v>0</v>
      </c>
      <c r="J1206" s="367">
        <f>'[1]VI. PRESUPUESTO Y RRHH'!NA53</f>
        <v>0</v>
      </c>
      <c r="K1206" s="367">
        <f>'[1]VI. PRESUPUESTO Y RRHH'!NB53</f>
        <v>0</v>
      </c>
      <c r="L1206" s="367">
        <f>'[1]VI. PRESUPUESTO Y RRHH'!NC53</f>
        <v>0</v>
      </c>
      <c r="M1206" s="367">
        <f>'[1]VI. PRESUPUESTO Y RRHH'!ND53</f>
        <v>0</v>
      </c>
    </row>
    <row r="1207" spans="1:13" s="381" customFormat="1" ht="15.75" customHeight="1" x14ac:dyDescent="0.25">
      <c r="A1207" s="367">
        <f>'[1]VI. PRESUPUESTO Y RRHH'!MI54</f>
        <v>35</v>
      </c>
      <c r="B1207" s="367">
        <f>'[1]VI. PRESUPUESTO Y RRHH'!MJ54</f>
        <v>0</v>
      </c>
      <c r="C1207" s="367" t="str">
        <f>'[1]VI. PRESUPUESTO Y RRHH'!MK54</f>
        <v>SALDO FINAL DE CAJA</v>
      </c>
      <c r="D1207" s="367">
        <f>'[1]VI. PRESUPUESTO Y RRHH'!MU54</f>
        <v>0</v>
      </c>
      <c r="E1207" s="367">
        <f>'[1]VI. PRESUPUESTO Y RRHH'!MV54</f>
        <v>0</v>
      </c>
      <c r="F1207" s="367">
        <f>'[1]VI. PRESUPUESTO Y RRHH'!MW54</f>
        <v>0</v>
      </c>
      <c r="G1207" s="367">
        <f>'[1]VI. PRESUPUESTO Y RRHH'!MX54</f>
        <v>0</v>
      </c>
      <c r="H1207" s="367">
        <f>'[1]VI. PRESUPUESTO Y RRHH'!MY54</f>
        <v>0</v>
      </c>
      <c r="I1207" s="367">
        <f>'[1]VI. PRESUPUESTO Y RRHH'!MZ54</f>
        <v>0</v>
      </c>
      <c r="J1207" s="367">
        <f>'[1]VI. PRESUPUESTO Y RRHH'!NA54</f>
        <v>0</v>
      </c>
      <c r="K1207" s="367">
        <f>'[1]VI. PRESUPUESTO Y RRHH'!NB54</f>
        <v>0</v>
      </c>
      <c r="L1207" s="367">
        <f>'[1]VI. PRESUPUESTO Y RRHH'!NC54</f>
        <v>0</v>
      </c>
      <c r="M1207" s="367">
        <f>'[1]VI. PRESUPUESTO Y RRHH'!ND54</f>
        <v>0</v>
      </c>
    </row>
    <row r="1208" spans="1:13" s="381" customFormat="1" ht="15.75" customHeight="1" x14ac:dyDescent="0.25">
      <c r="A1208" s="367" t="str">
        <f>'[1]VI. PRESUPUESTO Y RRHH'!MI55</f>
        <v>TOTAL</v>
      </c>
      <c r="B1208" s="367">
        <f>'[1]VI. PRESUPUESTO Y RRHH'!MJ55</f>
        <v>0</v>
      </c>
      <c r="C1208" s="367">
        <f>'[1]VI. PRESUPUESTO Y RRHH'!MK55</f>
        <v>0</v>
      </c>
      <c r="D1208" s="367">
        <f>'[1]VI. PRESUPUESTO Y RRHH'!MU55</f>
        <v>0</v>
      </c>
      <c r="E1208" s="367">
        <f>'[1]VI. PRESUPUESTO Y RRHH'!MV55</f>
        <v>0</v>
      </c>
      <c r="F1208" s="367">
        <f>'[1]VI. PRESUPUESTO Y RRHH'!MW55</f>
        <v>0</v>
      </c>
      <c r="G1208" s="367">
        <f>'[1]VI. PRESUPUESTO Y RRHH'!MX55</f>
        <v>0</v>
      </c>
      <c r="H1208" s="367">
        <f>'[1]VI. PRESUPUESTO Y RRHH'!MY55</f>
        <v>0</v>
      </c>
      <c r="I1208" s="367">
        <f>'[1]VI. PRESUPUESTO Y RRHH'!MZ55</f>
        <v>0</v>
      </c>
      <c r="J1208" s="367">
        <f>'[1]VI. PRESUPUESTO Y RRHH'!NA55</f>
        <v>0</v>
      </c>
      <c r="K1208" s="367">
        <f>'[1]VI. PRESUPUESTO Y RRHH'!NB55</f>
        <v>0</v>
      </c>
      <c r="L1208" s="367">
        <f>'[1]VI. PRESUPUESTO Y RRHH'!NC55</f>
        <v>0</v>
      </c>
      <c r="M1208" s="367">
        <f>'[1]VI. PRESUPUESTO Y RRHH'!ND55</f>
        <v>0</v>
      </c>
    </row>
    <row r="1209" spans="1:13" x14ac:dyDescent="0.25">
      <c r="A1209" s="367" t="str">
        <f>'[1]VI. PRESUPUESTO Y RRHH'!NF15</f>
        <v>Partida</v>
      </c>
      <c r="B1209" s="367">
        <f>'[1]VI. PRESUPUESTO Y RRHH'!NG15</f>
        <v>0</v>
      </c>
      <c r="C1209" s="367" t="str">
        <f>'[1]VI. PRESUPUESTO Y RRHH'!NH15</f>
        <v>Capitulo</v>
      </c>
      <c r="D1209" s="367">
        <f>'[1]VI. PRESUPUESTO Y RRHH'!NI15</f>
        <v>0</v>
      </c>
      <c r="E1209" s="367" t="str">
        <f>'[1]VI. PRESUPUESTO Y RRHH'!NJ15</f>
        <v>Programa</v>
      </c>
      <c r="F1209" s="367">
        <f>'[1]VI. PRESUPUESTO Y RRHH'!NK15</f>
        <v>0</v>
      </c>
      <c r="G1209" s="367"/>
      <c r="H1209" s="367"/>
      <c r="I1209" s="367"/>
      <c r="J1209" s="367"/>
      <c r="K1209" s="367"/>
      <c r="L1209" s="367"/>
      <c r="M1209" s="367"/>
    </row>
    <row r="1210" spans="1:13" x14ac:dyDescent="0.25">
      <c r="A1210" s="367" t="str">
        <f>'[1]VI. PRESUPUESTO Y RRHH'!NF16</f>
        <v xml:space="preserve">SUBTITULO </v>
      </c>
      <c r="B1210" s="367" t="str">
        <f>'[1]VI. PRESUPUESTO Y RRHH'!NG16</f>
        <v>ITEM</v>
      </c>
      <c r="C1210" s="367" t="str">
        <f>'[1]VI. PRESUPUESTO Y RRHH'!NH16</f>
        <v>DENOMINACIONES</v>
      </c>
      <c r="D1210" s="367" t="str">
        <f>'[1]VI. PRESUPUESTO Y RRHH'!NR16</f>
        <v>ASIGNACIÓN</v>
      </c>
      <c r="E1210" s="367" t="str">
        <f>'[1]VI. PRESUPUESTO Y RRHH'!NS16</f>
        <v>GASTO SOCIAL (M$)</v>
      </c>
      <c r="F1210" s="367">
        <f>'[1]VI. PRESUPUESTO Y RRHH'!NT16</f>
        <v>0</v>
      </c>
      <c r="G1210" s="367">
        <f>'[1]VI. PRESUPUESTO Y RRHH'!NU16</f>
        <v>0</v>
      </c>
      <c r="H1210" s="367">
        <f>'[1]VI. PRESUPUESTO Y RRHH'!NV16</f>
        <v>0</v>
      </c>
      <c r="I1210" s="367" t="str">
        <f>'[1]VI. PRESUPUESTO Y RRHH'!NW16</f>
        <v>GASTOS ADMINISTRATIVOS (M$)</v>
      </c>
      <c r="J1210" s="367">
        <f>'[1]VI. PRESUPUESTO Y RRHH'!NX16</f>
        <v>0</v>
      </c>
      <c r="K1210" s="367">
        <f>'[1]VI. PRESUPUESTO Y RRHH'!NY16</f>
        <v>0</v>
      </c>
      <c r="L1210" s="367">
        <f>'[1]VI. PRESUPUESTO Y RRHH'!NZ16</f>
        <v>0</v>
      </c>
      <c r="M1210" s="367" t="str">
        <f>'[1]VI. PRESUPUESTO Y RRHH'!OA16</f>
        <v>TOTAL</v>
      </c>
    </row>
    <row r="1211" spans="1:13" x14ac:dyDescent="0.25">
      <c r="A1211" s="367">
        <f>'[1]VI. PRESUPUESTO Y RRHH'!NF17</f>
        <v>0</v>
      </c>
      <c r="B1211" s="367">
        <f>'[1]VI. PRESUPUESTO Y RRHH'!NG17</f>
        <v>0</v>
      </c>
      <c r="C1211" s="367">
        <f>'[1]VI. PRESUPUESTO Y RRHH'!NH17</f>
        <v>0</v>
      </c>
      <c r="D1211" s="367">
        <f>'[1]VI. PRESUPUESTO Y RRHH'!NR17</f>
        <v>0</v>
      </c>
      <c r="E1211" s="367" t="str">
        <f>'[1]VI. PRESUPUESTO Y RRHH'!NS17</f>
        <v>MONETARIO</v>
      </c>
      <c r="F1211" s="367" t="str">
        <f>'[1]VI. PRESUPUESTO Y RRHH'!NT17</f>
        <v>BIENES</v>
      </c>
      <c r="G1211" s="367" t="str">
        <f>'[1]VI. PRESUPUESTO Y RRHH'!NU17</f>
        <v>PERSONAL / RRHH</v>
      </c>
      <c r="H1211" s="367" t="str">
        <f>'[1]VI. PRESUPUESTO Y RRHH'!NV17</f>
        <v>OTROS SERVICIOS</v>
      </c>
      <c r="I1211" s="367" t="str">
        <f>'[1]VI. PRESUPUESTO Y RRHH'!NW17</f>
        <v>PERSONAL / RRHH</v>
      </c>
      <c r="J1211" s="367" t="str">
        <f>'[1]VI. PRESUPUESTO Y RRHH'!NX17</f>
        <v>BIENES/ EQUIPAMIENTO</v>
      </c>
      <c r="K1211" s="367" t="str">
        <f>'[1]VI. PRESUPUESTO Y RRHH'!NY17</f>
        <v>SERVICIOS</v>
      </c>
      <c r="L1211" s="367" t="str">
        <f>'[1]VI. PRESUPUESTO Y RRHH'!NZ17</f>
        <v>OTROS</v>
      </c>
      <c r="M1211" s="367">
        <f>'[1]VI. PRESUPUESTO Y RRHH'!OA17</f>
        <v>0</v>
      </c>
    </row>
    <row r="1212" spans="1:13" x14ac:dyDescent="0.25">
      <c r="A1212" s="367">
        <f>'[1]VI. PRESUPUESTO Y RRHH'!NF18</f>
        <v>21</v>
      </c>
      <c r="B1212" s="367">
        <f>'[1]VI. PRESUPUESTO Y RRHH'!NG18</f>
        <v>0</v>
      </c>
      <c r="C1212" s="367" t="str">
        <f>'[1]VI. PRESUPUESTO Y RRHH'!NH18</f>
        <v>GASTOS EN PERSONAL</v>
      </c>
      <c r="D1212" s="367">
        <f>'[1]VI. PRESUPUESTO Y RRHH'!NR18</f>
        <v>0</v>
      </c>
      <c r="E1212" s="367">
        <f>'[1]VI. PRESUPUESTO Y RRHH'!NS18</f>
        <v>0</v>
      </c>
      <c r="F1212" s="367">
        <f>'[1]VI. PRESUPUESTO Y RRHH'!NT18</f>
        <v>0</v>
      </c>
      <c r="G1212" s="367">
        <f>'[1]VI. PRESUPUESTO Y RRHH'!NU18</f>
        <v>0</v>
      </c>
      <c r="H1212" s="367">
        <f>'[1]VI. PRESUPUESTO Y RRHH'!NV18</f>
        <v>0</v>
      </c>
      <c r="I1212" s="367">
        <f>'[1]VI. PRESUPUESTO Y RRHH'!NW18</f>
        <v>0</v>
      </c>
      <c r="J1212" s="367">
        <f>'[1]VI. PRESUPUESTO Y RRHH'!NX18</f>
        <v>0</v>
      </c>
      <c r="K1212" s="367">
        <f>'[1]VI. PRESUPUESTO Y RRHH'!NY18</f>
        <v>0</v>
      </c>
      <c r="L1212" s="367">
        <f>'[1]VI. PRESUPUESTO Y RRHH'!NZ18</f>
        <v>0</v>
      </c>
      <c r="M1212" s="367">
        <f>'[1]VI. PRESUPUESTO Y RRHH'!OA18</f>
        <v>0</v>
      </c>
    </row>
    <row r="1213" spans="1:13" x14ac:dyDescent="0.25">
      <c r="A1213" s="367">
        <f>'[1]VI. PRESUPUESTO Y RRHH'!NF19</f>
        <v>22</v>
      </c>
      <c r="B1213" s="367">
        <f>'[1]VI. PRESUPUESTO Y RRHH'!NG19</f>
        <v>0</v>
      </c>
      <c r="C1213" s="367" t="str">
        <f>'[1]VI. PRESUPUESTO Y RRHH'!NH19</f>
        <v>BIENES Y SERVICIOS DE CONSUMO</v>
      </c>
      <c r="D1213" s="367">
        <f>'[1]VI. PRESUPUESTO Y RRHH'!NR19</f>
        <v>0</v>
      </c>
      <c r="E1213" s="367">
        <f>'[1]VI. PRESUPUESTO Y RRHH'!NS19</f>
        <v>0</v>
      </c>
      <c r="F1213" s="367">
        <f>'[1]VI. PRESUPUESTO Y RRHH'!NT19</f>
        <v>0</v>
      </c>
      <c r="G1213" s="367">
        <f>'[1]VI. PRESUPUESTO Y RRHH'!NU19</f>
        <v>0</v>
      </c>
      <c r="H1213" s="367">
        <f>'[1]VI. PRESUPUESTO Y RRHH'!NV19</f>
        <v>0</v>
      </c>
      <c r="I1213" s="367">
        <f>'[1]VI. PRESUPUESTO Y RRHH'!NW19</f>
        <v>0</v>
      </c>
      <c r="J1213" s="367">
        <f>'[1]VI. PRESUPUESTO Y RRHH'!NX19</f>
        <v>0</v>
      </c>
      <c r="K1213" s="367">
        <f>'[1]VI. PRESUPUESTO Y RRHH'!NY19</f>
        <v>0</v>
      </c>
      <c r="L1213" s="367">
        <f>'[1]VI. PRESUPUESTO Y RRHH'!NZ19</f>
        <v>0</v>
      </c>
      <c r="M1213" s="367">
        <f>'[1]VI. PRESUPUESTO Y RRHH'!OA19</f>
        <v>0</v>
      </c>
    </row>
    <row r="1214" spans="1:13" x14ac:dyDescent="0.25">
      <c r="A1214" s="367">
        <f>'[1]VI. PRESUPUESTO Y RRHH'!NF20</f>
        <v>23</v>
      </c>
      <c r="B1214" s="367">
        <f>'[1]VI. PRESUPUESTO Y RRHH'!NG20</f>
        <v>0</v>
      </c>
      <c r="C1214" s="367" t="str">
        <f>'[1]VI. PRESUPUESTO Y RRHH'!NH20</f>
        <v>PRESTACIONES DE SEGURIDAD SOCIAL</v>
      </c>
      <c r="D1214" s="367">
        <f>'[1]VI. PRESUPUESTO Y RRHH'!NR20</f>
        <v>0</v>
      </c>
      <c r="E1214" s="367">
        <f>'[1]VI. PRESUPUESTO Y RRHH'!NS20</f>
        <v>0</v>
      </c>
      <c r="F1214" s="367">
        <f>'[1]VI. PRESUPUESTO Y RRHH'!NT20</f>
        <v>0</v>
      </c>
      <c r="G1214" s="367">
        <f>'[1]VI. PRESUPUESTO Y RRHH'!NU20</f>
        <v>0</v>
      </c>
      <c r="H1214" s="367">
        <f>'[1]VI. PRESUPUESTO Y RRHH'!NV20</f>
        <v>0</v>
      </c>
      <c r="I1214" s="367">
        <f>'[1]VI. PRESUPUESTO Y RRHH'!NW20</f>
        <v>0</v>
      </c>
      <c r="J1214" s="367">
        <f>'[1]VI. PRESUPUESTO Y RRHH'!NX20</f>
        <v>0</v>
      </c>
      <c r="K1214" s="367">
        <f>'[1]VI. PRESUPUESTO Y RRHH'!NY20</f>
        <v>0</v>
      </c>
      <c r="L1214" s="367">
        <f>'[1]VI. PRESUPUESTO Y RRHH'!NZ20</f>
        <v>0</v>
      </c>
      <c r="M1214" s="367">
        <f>'[1]VI. PRESUPUESTO Y RRHH'!OA20</f>
        <v>0</v>
      </c>
    </row>
    <row r="1215" spans="1:13" x14ac:dyDescent="0.25">
      <c r="A1215" s="367">
        <f>'[1]VI. PRESUPUESTO Y RRHH'!NF21</f>
        <v>24</v>
      </c>
      <c r="B1215" s="367">
        <f>'[1]VI. PRESUPUESTO Y RRHH'!NG21</f>
        <v>0</v>
      </c>
      <c r="C1215" s="367" t="str">
        <f>'[1]VI. PRESUPUESTO Y RRHH'!NH21</f>
        <v>TRANSFERENCIAS CORRIENTES</v>
      </c>
      <c r="D1215" s="367">
        <f>'[1]VI. PRESUPUESTO Y RRHH'!NR21</f>
        <v>0</v>
      </c>
      <c r="E1215" s="367">
        <f>'[1]VI. PRESUPUESTO Y RRHH'!NS21</f>
        <v>0</v>
      </c>
      <c r="F1215" s="367">
        <f>'[1]VI. PRESUPUESTO Y RRHH'!NT21</f>
        <v>0</v>
      </c>
      <c r="G1215" s="367">
        <f>'[1]VI. PRESUPUESTO Y RRHH'!NU21</f>
        <v>0</v>
      </c>
      <c r="H1215" s="367">
        <f>'[1]VI. PRESUPUESTO Y RRHH'!NV21</f>
        <v>0</v>
      </c>
      <c r="I1215" s="367">
        <f>'[1]VI. PRESUPUESTO Y RRHH'!NW21</f>
        <v>0</v>
      </c>
      <c r="J1215" s="367">
        <f>'[1]VI. PRESUPUESTO Y RRHH'!NX21</f>
        <v>0</v>
      </c>
      <c r="K1215" s="367">
        <f>'[1]VI. PRESUPUESTO Y RRHH'!NY21</f>
        <v>0</v>
      </c>
      <c r="L1215" s="367">
        <f>'[1]VI. PRESUPUESTO Y RRHH'!NZ21</f>
        <v>0</v>
      </c>
      <c r="M1215" s="367">
        <f>'[1]VI. PRESUPUESTO Y RRHH'!OA21</f>
        <v>0</v>
      </c>
    </row>
    <row r="1216" spans="1:13" x14ac:dyDescent="0.25">
      <c r="A1216" s="367">
        <f>'[1]VI. PRESUPUESTO Y RRHH'!NF22</f>
        <v>0</v>
      </c>
      <c r="B1216" s="367" t="str">
        <f>'[1]VI. PRESUPUESTO Y RRHH'!NG22</f>
        <v>01</v>
      </c>
      <c r="C1216" s="367" t="str">
        <f>'[1]VI. PRESUPUESTO Y RRHH'!NH22</f>
        <v xml:space="preserve"> Al Sector Privado</v>
      </c>
      <c r="D1216" s="367">
        <f>'[1]VI. PRESUPUESTO Y RRHH'!NR22</f>
        <v>0</v>
      </c>
      <c r="E1216" s="367">
        <f>'[1]VI. PRESUPUESTO Y RRHH'!NS22</f>
        <v>0</v>
      </c>
      <c r="F1216" s="367">
        <f>'[1]VI. PRESUPUESTO Y RRHH'!NT22</f>
        <v>0</v>
      </c>
      <c r="G1216" s="367">
        <f>'[1]VI. PRESUPUESTO Y RRHH'!NU22</f>
        <v>0</v>
      </c>
      <c r="H1216" s="367">
        <f>'[1]VI. PRESUPUESTO Y RRHH'!NV22</f>
        <v>0</v>
      </c>
      <c r="I1216" s="367">
        <f>'[1]VI. PRESUPUESTO Y RRHH'!NW22</f>
        <v>0</v>
      </c>
      <c r="J1216" s="367">
        <f>'[1]VI. PRESUPUESTO Y RRHH'!NX22</f>
        <v>0</v>
      </c>
      <c r="K1216" s="367">
        <f>'[1]VI. PRESUPUESTO Y RRHH'!NY22</f>
        <v>0</v>
      </c>
      <c r="L1216" s="367">
        <f>'[1]VI. PRESUPUESTO Y RRHH'!NZ22</f>
        <v>0</v>
      </c>
      <c r="M1216" s="367">
        <f>'[1]VI. PRESUPUESTO Y RRHH'!OA22</f>
        <v>0</v>
      </c>
    </row>
    <row r="1217" spans="1:13" x14ac:dyDescent="0.25">
      <c r="A1217" s="367">
        <f>'[1]VI. PRESUPUESTO Y RRHH'!NF23</f>
        <v>0</v>
      </c>
      <c r="B1217" s="367" t="str">
        <f>'[1]VI. PRESUPUESTO Y RRHH'!NG23</f>
        <v>01</v>
      </c>
      <c r="C1217" s="367">
        <f>'[1]VI. PRESUPUESTO Y RRHH'!NH23</f>
        <v>0</v>
      </c>
      <c r="D1217" s="367">
        <f>'[1]VI. PRESUPUESTO Y RRHH'!NR23</f>
        <v>0</v>
      </c>
      <c r="E1217" s="367">
        <f>'[1]VI. PRESUPUESTO Y RRHH'!NS23</f>
        <v>0</v>
      </c>
      <c r="F1217" s="367">
        <f>'[1]VI. PRESUPUESTO Y RRHH'!NT23</f>
        <v>0</v>
      </c>
      <c r="G1217" s="367">
        <f>'[1]VI. PRESUPUESTO Y RRHH'!NU23</f>
        <v>0</v>
      </c>
      <c r="H1217" s="367">
        <f>'[1]VI. PRESUPUESTO Y RRHH'!NV23</f>
        <v>0</v>
      </c>
      <c r="I1217" s="367">
        <f>'[1]VI. PRESUPUESTO Y RRHH'!NW23</f>
        <v>0</v>
      </c>
      <c r="J1217" s="367">
        <f>'[1]VI. PRESUPUESTO Y RRHH'!NX23</f>
        <v>0</v>
      </c>
      <c r="K1217" s="367">
        <f>'[1]VI. PRESUPUESTO Y RRHH'!NY23</f>
        <v>0</v>
      </c>
      <c r="L1217" s="367">
        <f>'[1]VI. PRESUPUESTO Y RRHH'!NZ23</f>
        <v>0</v>
      </c>
      <c r="M1217" s="367">
        <f>'[1]VI. PRESUPUESTO Y RRHH'!OA23</f>
        <v>0</v>
      </c>
    </row>
    <row r="1218" spans="1:13" x14ac:dyDescent="0.25">
      <c r="A1218" s="367">
        <f>'[1]VI. PRESUPUESTO Y RRHH'!NF24</f>
        <v>0</v>
      </c>
      <c r="B1218" s="367" t="str">
        <f>'[1]VI. PRESUPUESTO Y RRHH'!NG24</f>
        <v>01</v>
      </c>
      <c r="C1218" s="367">
        <f>'[1]VI. PRESUPUESTO Y RRHH'!NH24</f>
        <v>0</v>
      </c>
      <c r="D1218" s="367">
        <f>'[1]VI. PRESUPUESTO Y RRHH'!NR24</f>
        <v>0</v>
      </c>
      <c r="E1218" s="367">
        <f>'[1]VI. PRESUPUESTO Y RRHH'!NS24</f>
        <v>0</v>
      </c>
      <c r="F1218" s="367">
        <f>'[1]VI. PRESUPUESTO Y RRHH'!NT24</f>
        <v>0</v>
      </c>
      <c r="G1218" s="367">
        <f>'[1]VI. PRESUPUESTO Y RRHH'!NU24</f>
        <v>0</v>
      </c>
      <c r="H1218" s="367">
        <f>'[1]VI. PRESUPUESTO Y RRHH'!NV24</f>
        <v>0</v>
      </c>
      <c r="I1218" s="367">
        <f>'[1]VI. PRESUPUESTO Y RRHH'!NW24</f>
        <v>0</v>
      </c>
      <c r="J1218" s="367">
        <f>'[1]VI. PRESUPUESTO Y RRHH'!NX24</f>
        <v>0</v>
      </c>
      <c r="K1218" s="367">
        <f>'[1]VI. PRESUPUESTO Y RRHH'!NY24</f>
        <v>0</v>
      </c>
      <c r="L1218" s="367">
        <f>'[1]VI. PRESUPUESTO Y RRHH'!NZ24</f>
        <v>0</v>
      </c>
      <c r="M1218" s="367">
        <f>'[1]VI. PRESUPUESTO Y RRHH'!OA24</f>
        <v>0</v>
      </c>
    </row>
    <row r="1219" spans="1:13" x14ac:dyDescent="0.25">
      <c r="A1219" s="367">
        <f>'[1]VI. PRESUPUESTO Y RRHH'!NF25</f>
        <v>0</v>
      </c>
      <c r="B1219" s="367" t="str">
        <f>'[1]VI. PRESUPUESTO Y RRHH'!NG25</f>
        <v>01</v>
      </c>
      <c r="C1219" s="367">
        <f>'[1]VI. PRESUPUESTO Y RRHH'!NH25</f>
        <v>0</v>
      </c>
      <c r="D1219" s="367">
        <f>'[1]VI. PRESUPUESTO Y RRHH'!NR25</f>
        <v>0</v>
      </c>
      <c r="E1219" s="367">
        <f>'[1]VI. PRESUPUESTO Y RRHH'!NS25</f>
        <v>0</v>
      </c>
      <c r="F1219" s="367">
        <f>'[1]VI. PRESUPUESTO Y RRHH'!NT25</f>
        <v>0</v>
      </c>
      <c r="G1219" s="367">
        <f>'[1]VI. PRESUPUESTO Y RRHH'!NU25</f>
        <v>0</v>
      </c>
      <c r="H1219" s="367">
        <f>'[1]VI. PRESUPUESTO Y RRHH'!NV25</f>
        <v>0</v>
      </c>
      <c r="I1219" s="367">
        <f>'[1]VI. PRESUPUESTO Y RRHH'!NW25</f>
        <v>0</v>
      </c>
      <c r="J1219" s="367">
        <f>'[1]VI. PRESUPUESTO Y RRHH'!NX25</f>
        <v>0</v>
      </c>
      <c r="K1219" s="367">
        <f>'[1]VI. PRESUPUESTO Y RRHH'!NY25</f>
        <v>0</v>
      </c>
      <c r="L1219" s="367">
        <f>'[1]VI. PRESUPUESTO Y RRHH'!NZ25</f>
        <v>0</v>
      </c>
      <c r="M1219" s="367">
        <f>'[1]VI. PRESUPUESTO Y RRHH'!OA25</f>
        <v>0</v>
      </c>
    </row>
    <row r="1220" spans="1:13" x14ac:dyDescent="0.25">
      <c r="A1220" s="367">
        <f>'[1]VI. PRESUPUESTO Y RRHH'!NF26</f>
        <v>0</v>
      </c>
      <c r="B1220" s="367" t="str">
        <f>'[1]VI. PRESUPUESTO Y RRHH'!NG26</f>
        <v>01</v>
      </c>
      <c r="C1220" s="367">
        <f>'[1]VI. PRESUPUESTO Y RRHH'!NH26</f>
        <v>0</v>
      </c>
      <c r="D1220" s="367">
        <f>'[1]VI. PRESUPUESTO Y RRHH'!NR26</f>
        <v>0</v>
      </c>
      <c r="E1220" s="367">
        <f>'[1]VI. PRESUPUESTO Y RRHH'!NS26</f>
        <v>0</v>
      </c>
      <c r="F1220" s="367">
        <f>'[1]VI. PRESUPUESTO Y RRHH'!NT26</f>
        <v>0</v>
      </c>
      <c r="G1220" s="367">
        <f>'[1]VI. PRESUPUESTO Y RRHH'!NU26</f>
        <v>0</v>
      </c>
      <c r="H1220" s="367">
        <f>'[1]VI. PRESUPUESTO Y RRHH'!NV26</f>
        <v>0</v>
      </c>
      <c r="I1220" s="367">
        <f>'[1]VI. PRESUPUESTO Y RRHH'!NW26</f>
        <v>0</v>
      </c>
      <c r="J1220" s="367">
        <f>'[1]VI. PRESUPUESTO Y RRHH'!NX26</f>
        <v>0</v>
      </c>
      <c r="K1220" s="367">
        <f>'[1]VI. PRESUPUESTO Y RRHH'!NY26</f>
        <v>0</v>
      </c>
      <c r="L1220" s="367">
        <f>'[1]VI. PRESUPUESTO Y RRHH'!NZ26</f>
        <v>0</v>
      </c>
      <c r="M1220" s="367">
        <f>'[1]VI. PRESUPUESTO Y RRHH'!OA26</f>
        <v>0</v>
      </c>
    </row>
    <row r="1221" spans="1:13" x14ac:dyDescent="0.25">
      <c r="A1221" s="367">
        <f>'[1]VI. PRESUPUESTO Y RRHH'!NF27</f>
        <v>0</v>
      </c>
      <c r="B1221" s="367" t="str">
        <f>'[1]VI. PRESUPUESTO Y RRHH'!NG27</f>
        <v>02</v>
      </c>
      <c r="C1221" s="367" t="str">
        <f>'[1]VI. PRESUPUESTO Y RRHH'!NH27</f>
        <v>Al Gobierno Central</v>
      </c>
      <c r="D1221" s="367">
        <f>'[1]VI. PRESUPUESTO Y RRHH'!NR27</f>
        <v>0</v>
      </c>
      <c r="E1221" s="367">
        <f>'[1]VI. PRESUPUESTO Y RRHH'!NS27</f>
        <v>0</v>
      </c>
      <c r="F1221" s="367">
        <f>'[1]VI. PRESUPUESTO Y RRHH'!NT27</f>
        <v>0</v>
      </c>
      <c r="G1221" s="367">
        <f>'[1]VI. PRESUPUESTO Y RRHH'!NU27</f>
        <v>0</v>
      </c>
      <c r="H1221" s="367">
        <f>'[1]VI. PRESUPUESTO Y RRHH'!NV27</f>
        <v>0</v>
      </c>
      <c r="I1221" s="367">
        <f>'[1]VI. PRESUPUESTO Y RRHH'!NW27</f>
        <v>0</v>
      </c>
      <c r="J1221" s="367">
        <f>'[1]VI. PRESUPUESTO Y RRHH'!NX27</f>
        <v>0</v>
      </c>
      <c r="K1221" s="367">
        <f>'[1]VI. PRESUPUESTO Y RRHH'!NY27</f>
        <v>0</v>
      </c>
      <c r="L1221" s="367">
        <f>'[1]VI. PRESUPUESTO Y RRHH'!NZ27</f>
        <v>0</v>
      </c>
      <c r="M1221" s="367">
        <f>'[1]VI. PRESUPUESTO Y RRHH'!OA27</f>
        <v>0</v>
      </c>
    </row>
    <row r="1222" spans="1:13" x14ac:dyDescent="0.25">
      <c r="A1222" s="367">
        <f>'[1]VI. PRESUPUESTO Y RRHH'!NF28</f>
        <v>0</v>
      </c>
      <c r="B1222" s="367" t="str">
        <f>'[1]VI. PRESUPUESTO Y RRHH'!NG28</f>
        <v>03</v>
      </c>
      <c r="C1222" s="367" t="str">
        <f>'[1]VI. PRESUPUESTO Y RRHH'!NH28</f>
        <v>A Otras Entidades Públicas</v>
      </c>
      <c r="D1222" s="367">
        <f>'[1]VI. PRESUPUESTO Y RRHH'!NR28</f>
        <v>0</v>
      </c>
      <c r="E1222" s="367">
        <f>'[1]VI. PRESUPUESTO Y RRHH'!NS28</f>
        <v>0</v>
      </c>
      <c r="F1222" s="367">
        <f>'[1]VI. PRESUPUESTO Y RRHH'!NT28</f>
        <v>0</v>
      </c>
      <c r="G1222" s="367">
        <f>'[1]VI. PRESUPUESTO Y RRHH'!NU28</f>
        <v>0</v>
      </c>
      <c r="H1222" s="367">
        <f>'[1]VI. PRESUPUESTO Y RRHH'!NV28</f>
        <v>0</v>
      </c>
      <c r="I1222" s="367">
        <f>'[1]VI. PRESUPUESTO Y RRHH'!NW28</f>
        <v>0</v>
      </c>
      <c r="J1222" s="367">
        <f>'[1]VI. PRESUPUESTO Y RRHH'!NX28</f>
        <v>0</v>
      </c>
      <c r="K1222" s="367">
        <f>'[1]VI. PRESUPUESTO Y RRHH'!NY28</f>
        <v>0</v>
      </c>
      <c r="L1222" s="367">
        <f>'[1]VI. PRESUPUESTO Y RRHH'!NZ28</f>
        <v>0</v>
      </c>
      <c r="M1222" s="367">
        <f>'[1]VI. PRESUPUESTO Y RRHH'!OA28</f>
        <v>0</v>
      </c>
    </row>
    <row r="1223" spans="1:13" x14ac:dyDescent="0.25">
      <c r="A1223" s="367">
        <f>'[1]VI. PRESUPUESTO Y RRHH'!NF29</f>
        <v>0</v>
      </c>
      <c r="B1223" s="367" t="str">
        <f>'[1]VI. PRESUPUESTO Y RRHH'!NG29</f>
        <v xml:space="preserve">04 </v>
      </c>
      <c r="C1223" s="367" t="str">
        <f>'[1]VI. PRESUPUESTO Y RRHH'!NH29</f>
        <v>A Empresas Públicas no financieras</v>
      </c>
      <c r="D1223" s="367">
        <f>'[1]VI. PRESUPUESTO Y RRHH'!NR29</f>
        <v>0</v>
      </c>
      <c r="E1223" s="367">
        <f>'[1]VI. PRESUPUESTO Y RRHH'!NS29</f>
        <v>0</v>
      </c>
      <c r="F1223" s="367">
        <f>'[1]VI. PRESUPUESTO Y RRHH'!NT29</f>
        <v>0</v>
      </c>
      <c r="G1223" s="367">
        <f>'[1]VI. PRESUPUESTO Y RRHH'!NU29</f>
        <v>0</v>
      </c>
      <c r="H1223" s="367">
        <f>'[1]VI. PRESUPUESTO Y RRHH'!NV29</f>
        <v>0</v>
      </c>
      <c r="I1223" s="367">
        <f>'[1]VI. PRESUPUESTO Y RRHH'!NW29</f>
        <v>0</v>
      </c>
      <c r="J1223" s="367">
        <f>'[1]VI. PRESUPUESTO Y RRHH'!NX29</f>
        <v>0</v>
      </c>
      <c r="K1223" s="367">
        <f>'[1]VI. PRESUPUESTO Y RRHH'!NY29</f>
        <v>0</v>
      </c>
      <c r="L1223" s="367">
        <f>'[1]VI. PRESUPUESTO Y RRHH'!NZ29</f>
        <v>0</v>
      </c>
      <c r="M1223" s="367">
        <f>'[1]VI. PRESUPUESTO Y RRHH'!OA29</f>
        <v>0</v>
      </c>
    </row>
    <row r="1224" spans="1:13" x14ac:dyDescent="0.25">
      <c r="A1224" s="367" t="str">
        <f>'[1]VI. PRESUPUESTO Y RRHH'!NF30</f>
        <v/>
      </c>
      <c r="B1224" s="367" t="str">
        <f>'[1]VI. PRESUPUESTO Y RRHH'!NG30</f>
        <v>05</v>
      </c>
      <c r="C1224" s="367" t="str">
        <f>'[1]VI. PRESUPUESTO Y RRHH'!NH30</f>
        <v>A Empresas Públicas  financieras</v>
      </c>
      <c r="D1224" s="367">
        <f>'[1]VI. PRESUPUESTO Y RRHH'!NR30</f>
        <v>0</v>
      </c>
      <c r="E1224" s="367">
        <f>'[1]VI. PRESUPUESTO Y RRHH'!NS30</f>
        <v>0</v>
      </c>
      <c r="F1224" s="367">
        <f>'[1]VI. PRESUPUESTO Y RRHH'!NT30</f>
        <v>0</v>
      </c>
      <c r="G1224" s="367">
        <f>'[1]VI. PRESUPUESTO Y RRHH'!NU30</f>
        <v>0</v>
      </c>
      <c r="H1224" s="367">
        <f>'[1]VI. PRESUPUESTO Y RRHH'!NV30</f>
        <v>0</v>
      </c>
      <c r="I1224" s="367">
        <f>'[1]VI. PRESUPUESTO Y RRHH'!NW30</f>
        <v>0</v>
      </c>
      <c r="J1224" s="367">
        <f>'[1]VI. PRESUPUESTO Y RRHH'!NX30</f>
        <v>0</v>
      </c>
      <c r="K1224" s="367">
        <f>'[1]VI. PRESUPUESTO Y RRHH'!NY30</f>
        <v>0</v>
      </c>
      <c r="L1224" s="367">
        <f>'[1]VI. PRESUPUESTO Y RRHH'!NZ30</f>
        <v>0</v>
      </c>
      <c r="M1224" s="367">
        <f>'[1]VI. PRESUPUESTO Y RRHH'!OA30</f>
        <v>0</v>
      </c>
    </row>
    <row r="1225" spans="1:13" x14ac:dyDescent="0.25">
      <c r="A1225" s="367">
        <f>'[1]VI. PRESUPUESTO Y RRHH'!NF31</f>
        <v>0</v>
      </c>
      <c r="B1225" s="367" t="str">
        <f>'[1]VI. PRESUPUESTO Y RRHH'!NG31</f>
        <v>06</v>
      </c>
      <c r="C1225" s="367" t="str">
        <f>'[1]VI. PRESUPUESTO Y RRHH'!NH31</f>
        <v>A gobiernos extranjeros</v>
      </c>
      <c r="D1225" s="367">
        <f>'[1]VI. PRESUPUESTO Y RRHH'!NR31</f>
        <v>0</v>
      </c>
      <c r="E1225" s="367">
        <f>'[1]VI. PRESUPUESTO Y RRHH'!NS31</f>
        <v>0</v>
      </c>
      <c r="F1225" s="367">
        <f>'[1]VI. PRESUPUESTO Y RRHH'!NT31</f>
        <v>0</v>
      </c>
      <c r="G1225" s="367">
        <f>'[1]VI. PRESUPUESTO Y RRHH'!NU31</f>
        <v>0</v>
      </c>
      <c r="H1225" s="367">
        <f>'[1]VI. PRESUPUESTO Y RRHH'!NV31</f>
        <v>0</v>
      </c>
      <c r="I1225" s="367">
        <f>'[1]VI. PRESUPUESTO Y RRHH'!NW31</f>
        <v>0</v>
      </c>
      <c r="J1225" s="367">
        <f>'[1]VI. PRESUPUESTO Y RRHH'!NX31</f>
        <v>0</v>
      </c>
      <c r="K1225" s="367">
        <f>'[1]VI. PRESUPUESTO Y RRHH'!NY31</f>
        <v>0</v>
      </c>
      <c r="L1225" s="367">
        <f>'[1]VI. PRESUPUESTO Y RRHH'!NZ31</f>
        <v>0</v>
      </c>
      <c r="M1225" s="367">
        <f>'[1]VI. PRESUPUESTO Y RRHH'!OA31</f>
        <v>0</v>
      </c>
    </row>
    <row r="1226" spans="1:13" x14ac:dyDescent="0.25">
      <c r="A1226" s="367">
        <f>'[1]VI. PRESUPUESTO Y RRHH'!NF32</f>
        <v>0</v>
      </c>
      <c r="B1226" s="367" t="str">
        <f>'[1]VI. PRESUPUESTO Y RRHH'!NG32</f>
        <v>07</v>
      </c>
      <c r="C1226" s="367" t="str">
        <f>'[1]VI. PRESUPUESTO Y RRHH'!NH32</f>
        <v>A Org. Internacionales</v>
      </c>
      <c r="D1226" s="367">
        <f>'[1]VI. PRESUPUESTO Y RRHH'!NR32</f>
        <v>0</v>
      </c>
      <c r="E1226" s="367">
        <f>'[1]VI. PRESUPUESTO Y RRHH'!NS32</f>
        <v>0</v>
      </c>
      <c r="F1226" s="367">
        <f>'[1]VI. PRESUPUESTO Y RRHH'!NT32</f>
        <v>0</v>
      </c>
      <c r="G1226" s="367">
        <f>'[1]VI. PRESUPUESTO Y RRHH'!NU32</f>
        <v>0</v>
      </c>
      <c r="H1226" s="367">
        <f>'[1]VI. PRESUPUESTO Y RRHH'!NV32</f>
        <v>0</v>
      </c>
      <c r="I1226" s="367">
        <f>'[1]VI. PRESUPUESTO Y RRHH'!NW32</f>
        <v>0</v>
      </c>
      <c r="J1226" s="367">
        <f>'[1]VI. PRESUPUESTO Y RRHH'!NX32</f>
        <v>0</v>
      </c>
      <c r="K1226" s="367">
        <f>'[1]VI. PRESUPUESTO Y RRHH'!NY32</f>
        <v>0</v>
      </c>
      <c r="L1226" s="367">
        <f>'[1]VI. PRESUPUESTO Y RRHH'!NZ32</f>
        <v>0</v>
      </c>
      <c r="M1226" s="367">
        <f>'[1]VI. PRESUPUESTO Y RRHH'!OA32</f>
        <v>0</v>
      </c>
    </row>
    <row r="1227" spans="1:13" x14ac:dyDescent="0.25">
      <c r="A1227" s="367">
        <f>'[1]VI. PRESUPUESTO Y RRHH'!NF33</f>
        <v>25</v>
      </c>
      <c r="B1227" s="367">
        <f>'[1]VI. PRESUPUESTO Y RRHH'!NG33</f>
        <v>0</v>
      </c>
      <c r="C1227" s="367" t="str">
        <f>'[1]VI. PRESUPUESTO Y RRHH'!NH33</f>
        <v>INTEGROS AL FISCO</v>
      </c>
      <c r="D1227" s="367">
        <f>'[1]VI. PRESUPUESTO Y RRHH'!NR33</f>
        <v>0</v>
      </c>
      <c r="E1227" s="367">
        <f>'[1]VI. PRESUPUESTO Y RRHH'!NS33</f>
        <v>0</v>
      </c>
      <c r="F1227" s="367">
        <f>'[1]VI. PRESUPUESTO Y RRHH'!NT33</f>
        <v>0</v>
      </c>
      <c r="G1227" s="367">
        <f>'[1]VI. PRESUPUESTO Y RRHH'!NU33</f>
        <v>0</v>
      </c>
      <c r="H1227" s="367">
        <f>'[1]VI. PRESUPUESTO Y RRHH'!NV33</f>
        <v>0</v>
      </c>
      <c r="I1227" s="367">
        <f>'[1]VI. PRESUPUESTO Y RRHH'!NW33</f>
        <v>0</v>
      </c>
      <c r="J1227" s="367">
        <f>'[1]VI. PRESUPUESTO Y RRHH'!NX33</f>
        <v>0</v>
      </c>
      <c r="K1227" s="367">
        <f>'[1]VI. PRESUPUESTO Y RRHH'!NY33</f>
        <v>0</v>
      </c>
      <c r="L1227" s="367">
        <f>'[1]VI. PRESUPUESTO Y RRHH'!NZ33</f>
        <v>0</v>
      </c>
      <c r="M1227" s="367">
        <f>'[1]VI. PRESUPUESTO Y RRHH'!OA33</f>
        <v>0</v>
      </c>
    </row>
    <row r="1228" spans="1:13" x14ac:dyDescent="0.25">
      <c r="A1228" s="367">
        <f>'[1]VI. PRESUPUESTO Y RRHH'!NF34</f>
        <v>26</v>
      </c>
      <c r="B1228" s="367">
        <f>'[1]VI. PRESUPUESTO Y RRHH'!NG34</f>
        <v>0</v>
      </c>
      <c r="C1228" s="367" t="str">
        <f>'[1]VI. PRESUPUESTO Y RRHH'!NH34</f>
        <v>OTROS GASTOS CORRIENTES</v>
      </c>
      <c r="D1228" s="367">
        <f>'[1]VI. PRESUPUESTO Y RRHH'!NR34</f>
        <v>0</v>
      </c>
      <c r="E1228" s="367">
        <f>'[1]VI. PRESUPUESTO Y RRHH'!NS34</f>
        <v>0</v>
      </c>
      <c r="F1228" s="367">
        <f>'[1]VI. PRESUPUESTO Y RRHH'!NT34</f>
        <v>0</v>
      </c>
      <c r="G1228" s="367">
        <f>'[1]VI. PRESUPUESTO Y RRHH'!NU34</f>
        <v>0</v>
      </c>
      <c r="H1228" s="367">
        <f>'[1]VI. PRESUPUESTO Y RRHH'!NV34</f>
        <v>0</v>
      </c>
      <c r="I1228" s="367">
        <f>'[1]VI. PRESUPUESTO Y RRHH'!NW34</f>
        <v>0</v>
      </c>
      <c r="J1228" s="367">
        <f>'[1]VI. PRESUPUESTO Y RRHH'!NX34</f>
        <v>0</v>
      </c>
      <c r="K1228" s="367">
        <f>'[1]VI. PRESUPUESTO Y RRHH'!NY34</f>
        <v>0</v>
      </c>
      <c r="L1228" s="367">
        <f>'[1]VI. PRESUPUESTO Y RRHH'!NZ34</f>
        <v>0</v>
      </c>
      <c r="M1228" s="367">
        <f>'[1]VI. PRESUPUESTO Y RRHH'!OA34</f>
        <v>0</v>
      </c>
    </row>
    <row r="1229" spans="1:13" x14ac:dyDescent="0.25">
      <c r="A1229" s="367">
        <f>'[1]VI. PRESUPUESTO Y RRHH'!NF35</f>
        <v>27</v>
      </c>
      <c r="B1229" s="367">
        <f>'[1]VI. PRESUPUESTO Y RRHH'!NG35</f>
        <v>0</v>
      </c>
      <c r="C1229" s="367" t="str">
        <f>'[1]VI. PRESUPUESTO Y RRHH'!NH35</f>
        <v>APORTE FISCAL LIBRE</v>
      </c>
      <c r="D1229" s="367">
        <f>'[1]VI. PRESUPUESTO Y RRHH'!NR35</f>
        <v>0</v>
      </c>
      <c r="E1229" s="367">
        <f>'[1]VI. PRESUPUESTO Y RRHH'!NS35</f>
        <v>0</v>
      </c>
      <c r="F1229" s="367">
        <f>'[1]VI. PRESUPUESTO Y RRHH'!NT35</f>
        <v>0</v>
      </c>
      <c r="G1229" s="367">
        <f>'[1]VI. PRESUPUESTO Y RRHH'!NU35</f>
        <v>0</v>
      </c>
      <c r="H1229" s="367">
        <f>'[1]VI. PRESUPUESTO Y RRHH'!NV35</f>
        <v>0</v>
      </c>
      <c r="I1229" s="367">
        <f>'[1]VI. PRESUPUESTO Y RRHH'!NW35</f>
        <v>0</v>
      </c>
      <c r="J1229" s="367">
        <f>'[1]VI. PRESUPUESTO Y RRHH'!NX35</f>
        <v>0</v>
      </c>
      <c r="K1229" s="367">
        <f>'[1]VI. PRESUPUESTO Y RRHH'!NY35</f>
        <v>0</v>
      </c>
      <c r="L1229" s="367">
        <f>'[1]VI. PRESUPUESTO Y RRHH'!NZ35</f>
        <v>0</v>
      </c>
      <c r="M1229" s="367">
        <f>'[1]VI. PRESUPUESTO Y RRHH'!OA35</f>
        <v>0</v>
      </c>
    </row>
    <row r="1230" spans="1:13" x14ac:dyDescent="0.25">
      <c r="A1230" s="367">
        <f>'[1]VI. PRESUPUESTO Y RRHH'!NF36</f>
        <v>28</v>
      </c>
      <c r="B1230" s="367">
        <f>'[1]VI. PRESUPUESTO Y RRHH'!NG36</f>
        <v>0</v>
      </c>
      <c r="C1230" s="367" t="str">
        <f>'[1]VI. PRESUPUESTO Y RRHH'!NH36</f>
        <v>APORTE FISCAL PARA SERVICIO DE LA DEUDA</v>
      </c>
      <c r="D1230" s="367">
        <f>'[1]VI. PRESUPUESTO Y RRHH'!NR36</f>
        <v>0</v>
      </c>
      <c r="E1230" s="367">
        <f>'[1]VI. PRESUPUESTO Y RRHH'!NS36</f>
        <v>0</v>
      </c>
      <c r="F1230" s="367">
        <f>'[1]VI. PRESUPUESTO Y RRHH'!NT36</f>
        <v>0</v>
      </c>
      <c r="G1230" s="367">
        <f>'[1]VI. PRESUPUESTO Y RRHH'!NU36</f>
        <v>0</v>
      </c>
      <c r="H1230" s="367">
        <f>'[1]VI. PRESUPUESTO Y RRHH'!NV36</f>
        <v>0</v>
      </c>
      <c r="I1230" s="367">
        <f>'[1]VI. PRESUPUESTO Y RRHH'!NW36</f>
        <v>0</v>
      </c>
      <c r="J1230" s="367">
        <f>'[1]VI. PRESUPUESTO Y RRHH'!NX36</f>
        <v>0</v>
      </c>
      <c r="K1230" s="367">
        <f>'[1]VI. PRESUPUESTO Y RRHH'!NY36</f>
        <v>0</v>
      </c>
      <c r="L1230" s="367">
        <f>'[1]VI. PRESUPUESTO Y RRHH'!NZ36</f>
        <v>0</v>
      </c>
      <c r="M1230" s="367">
        <f>'[1]VI. PRESUPUESTO Y RRHH'!OA36</f>
        <v>0</v>
      </c>
    </row>
    <row r="1231" spans="1:13" x14ac:dyDescent="0.25">
      <c r="A1231" s="367">
        <f>'[1]VI. PRESUPUESTO Y RRHH'!NF37</f>
        <v>29</v>
      </c>
      <c r="B1231" s="367">
        <f>'[1]VI. PRESUPUESTO Y RRHH'!NG37</f>
        <v>0</v>
      </c>
      <c r="C1231" s="367" t="str">
        <f>'[1]VI. PRESUPUESTO Y RRHH'!NH37</f>
        <v>ADQUISICION DE ACTIVOS NO FINANCIEROS</v>
      </c>
      <c r="D1231" s="367">
        <f>'[1]VI. PRESUPUESTO Y RRHH'!NR37</f>
        <v>0</v>
      </c>
      <c r="E1231" s="367">
        <f>'[1]VI. PRESUPUESTO Y RRHH'!NS37</f>
        <v>0</v>
      </c>
      <c r="F1231" s="367">
        <f>'[1]VI. PRESUPUESTO Y RRHH'!NT37</f>
        <v>0</v>
      </c>
      <c r="G1231" s="367">
        <f>'[1]VI. PRESUPUESTO Y RRHH'!NU37</f>
        <v>0</v>
      </c>
      <c r="H1231" s="367">
        <f>'[1]VI. PRESUPUESTO Y RRHH'!NV37</f>
        <v>0</v>
      </c>
      <c r="I1231" s="367">
        <f>'[1]VI. PRESUPUESTO Y RRHH'!NW37</f>
        <v>0</v>
      </c>
      <c r="J1231" s="367">
        <f>'[1]VI. PRESUPUESTO Y RRHH'!NX37</f>
        <v>0</v>
      </c>
      <c r="K1231" s="367">
        <f>'[1]VI. PRESUPUESTO Y RRHH'!NY37</f>
        <v>0</v>
      </c>
      <c r="L1231" s="367">
        <f>'[1]VI. PRESUPUESTO Y RRHH'!NZ37</f>
        <v>0</v>
      </c>
      <c r="M1231" s="367">
        <f>'[1]VI. PRESUPUESTO Y RRHH'!OA37</f>
        <v>0</v>
      </c>
    </row>
    <row r="1232" spans="1:13" x14ac:dyDescent="0.25">
      <c r="A1232" s="367">
        <f>'[1]VI. PRESUPUESTO Y RRHH'!NF38</f>
        <v>30</v>
      </c>
      <c r="B1232" s="367">
        <f>'[1]VI. PRESUPUESTO Y RRHH'!NG38</f>
        <v>0</v>
      </c>
      <c r="C1232" s="367" t="str">
        <f>'[1]VI. PRESUPUESTO Y RRHH'!NH38</f>
        <v xml:space="preserve">ADQUISICIÓN DE ACTIVO FINANCIERO </v>
      </c>
      <c r="D1232" s="367">
        <f>'[1]VI. PRESUPUESTO Y RRHH'!NR38</f>
        <v>0</v>
      </c>
      <c r="E1232" s="367">
        <f>'[1]VI. PRESUPUESTO Y RRHH'!NS38</f>
        <v>0</v>
      </c>
      <c r="F1232" s="367">
        <f>'[1]VI. PRESUPUESTO Y RRHH'!NT38</f>
        <v>0</v>
      </c>
      <c r="G1232" s="367">
        <f>'[1]VI. PRESUPUESTO Y RRHH'!NU38</f>
        <v>0</v>
      </c>
      <c r="H1232" s="367">
        <f>'[1]VI. PRESUPUESTO Y RRHH'!NV38</f>
        <v>0</v>
      </c>
      <c r="I1232" s="367">
        <f>'[1]VI. PRESUPUESTO Y RRHH'!NW38</f>
        <v>0</v>
      </c>
      <c r="J1232" s="367">
        <f>'[1]VI. PRESUPUESTO Y RRHH'!NX38</f>
        <v>0</v>
      </c>
      <c r="K1232" s="367">
        <f>'[1]VI. PRESUPUESTO Y RRHH'!NY38</f>
        <v>0</v>
      </c>
      <c r="L1232" s="367">
        <f>'[1]VI. PRESUPUESTO Y RRHH'!NZ38</f>
        <v>0</v>
      </c>
      <c r="M1232" s="367">
        <f>'[1]VI. PRESUPUESTO Y RRHH'!OA38</f>
        <v>0</v>
      </c>
    </row>
    <row r="1233" spans="1:13" x14ac:dyDescent="0.25">
      <c r="A1233" s="367">
        <f>'[1]VI. PRESUPUESTO Y RRHH'!NF39</f>
        <v>31</v>
      </c>
      <c r="B1233" s="367">
        <f>'[1]VI. PRESUPUESTO Y RRHH'!NG39</f>
        <v>0</v>
      </c>
      <c r="C1233" s="367" t="str">
        <f>'[1]VI. PRESUPUESTO Y RRHH'!NH39</f>
        <v>INICIATIVAS DE INVERSION</v>
      </c>
      <c r="D1233" s="367">
        <f>'[1]VI. PRESUPUESTO Y RRHH'!NR39</f>
        <v>0</v>
      </c>
      <c r="E1233" s="367">
        <f>'[1]VI. PRESUPUESTO Y RRHH'!NS39</f>
        <v>0</v>
      </c>
      <c r="F1233" s="367">
        <f>'[1]VI. PRESUPUESTO Y RRHH'!NT39</f>
        <v>0</v>
      </c>
      <c r="G1233" s="367">
        <f>'[1]VI. PRESUPUESTO Y RRHH'!NU39</f>
        <v>0</v>
      </c>
      <c r="H1233" s="367">
        <f>'[1]VI. PRESUPUESTO Y RRHH'!NV39</f>
        <v>0</v>
      </c>
      <c r="I1233" s="367">
        <f>'[1]VI. PRESUPUESTO Y RRHH'!NW39</f>
        <v>0</v>
      </c>
      <c r="J1233" s="367">
        <f>'[1]VI. PRESUPUESTO Y RRHH'!NX39</f>
        <v>0</v>
      </c>
      <c r="K1233" s="367">
        <f>'[1]VI. PRESUPUESTO Y RRHH'!NY39</f>
        <v>0</v>
      </c>
      <c r="L1233" s="367">
        <f>'[1]VI. PRESUPUESTO Y RRHH'!NZ39</f>
        <v>0</v>
      </c>
      <c r="M1233" s="367">
        <f>'[1]VI. PRESUPUESTO Y RRHH'!OA39</f>
        <v>0</v>
      </c>
    </row>
    <row r="1234" spans="1:13" x14ac:dyDescent="0.25">
      <c r="A1234" s="367">
        <f>'[1]VI. PRESUPUESTO Y RRHH'!NF40</f>
        <v>32</v>
      </c>
      <c r="B1234" s="367">
        <f>'[1]VI. PRESUPUESTO Y RRHH'!NG40</f>
        <v>0</v>
      </c>
      <c r="C1234" s="367" t="str">
        <f>'[1]VI. PRESUPUESTO Y RRHH'!NH40</f>
        <v>PRESTAMOS</v>
      </c>
      <c r="D1234" s="367">
        <f>'[1]VI. PRESUPUESTO Y RRHH'!NR40</f>
        <v>0</v>
      </c>
      <c r="E1234" s="367">
        <f>'[1]VI. PRESUPUESTO Y RRHH'!NS40</f>
        <v>0</v>
      </c>
      <c r="F1234" s="367">
        <f>'[1]VI. PRESUPUESTO Y RRHH'!NT40</f>
        <v>0</v>
      </c>
      <c r="G1234" s="367">
        <f>'[1]VI. PRESUPUESTO Y RRHH'!NU40</f>
        <v>0</v>
      </c>
      <c r="H1234" s="367">
        <f>'[1]VI. PRESUPUESTO Y RRHH'!NV40</f>
        <v>0</v>
      </c>
      <c r="I1234" s="367">
        <f>'[1]VI. PRESUPUESTO Y RRHH'!NW40</f>
        <v>0</v>
      </c>
      <c r="J1234" s="367">
        <f>'[1]VI. PRESUPUESTO Y RRHH'!NX40</f>
        <v>0</v>
      </c>
      <c r="K1234" s="367">
        <f>'[1]VI. PRESUPUESTO Y RRHH'!NY40</f>
        <v>0</v>
      </c>
      <c r="L1234" s="367">
        <f>'[1]VI. PRESUPUESTO Y RRHH'!NZ40</f>
        <v>0</v>
      </c>
      <c r="M1234" s="367">
        <f>'[1]VI. PRESUPUESTO Y RRHH'!OA40</f>
        <v>0</v>
      </c>
    </row>
    <row r="1235" spans="1:13" x14ac:dyDescent="0.25">
      <c r="A1235" s="367">
        <f>'[1]VI. PRESUPUESTO Y RRHH'!NF41</f>
        <v>33</v>
      </c>
      <c r="B1235" s="367">
        <f>'[1]VI. PRESUPUESTO Y RRHH'!NG41</f>
        <v>0</v>
      </c>
      <c r="C1235" s="367" t="str">
        <f>'[1]VI. PRESUPUESTO Y RRHH'!NH41</f>
        <v>TRANSFERENCIAS DE CAPITAL</v>
      </c>
      <c r="D1235" s="367">
        <f>'[1]VI. PRESUPUESTO Y RRHH'!NR41</f>
        <v>0</v>
      </c>
      <c r="E1235" s="367">
        <f>'[1]VI. PRESUPUESTO Y RRHH'!NS41</f>
        <v>0</v>
      </c>
      <c r="F1235" s="367">
        <f>'[1]VI. PRESUPUESTO Y RRHH'!NT41</f>
        <v>0</v>
      </c>
      <c r="G1235" s="367">
        <f>'[1]VI. PRESUPUESTO Y RRHH'!NU41</f>
        <v>0</v>
      </c>
      <c r="H1235" s="367">
        <f>'[1]VI. PRESUPUESTO Y RRHH'!NV41</f>
        <v>0</v>
      </c>
      <c r="I1235" s="367">
        <f>'[1]VI. PRESUPUESTO Y RRHH'!NW41</f>
        <v>0</v>
      </c>
      <c r="J1235" s="367">
        <f>'[1]VI. PRESUPUESTO Y RRHH'!NX41</f>
        <v>0</v>
      </c>
      <c r="K1235" s="367">
        <f>'[1]VI. PRESUPUESTO Y RRHH'!NY41</f>
        <v>0</v>
      </c>
      <c r="L1235" s="367">
        <f>'[1]VI. PRESUPUESTO Y RRHH'!NZ41</f>
        <v>0</v>
      </c>
      <c r="M1235" s="367">
        <f>'[1]VI. PRESUPUESTO Y RRHH'!OA41</f>
        <v>0</v>
      </c>
    </row>
    <row r="1236" spans="1:13" x14ac:dyDescent="0.25">
      <c r="A1236" s="367">
        <f>'[1]VI. PRESUPUESTO Y RRHH'!NF42</f>
        <v>0</v>
      </c>
      <c r="B1236" s="367" t="str">
        <f>'[1]VI. PRESUPUESTO Y RRHH'!NG42</f>
        <v>01</v>
      </c>
      <c r="C1236" s="367" t="str">
        <f>'[1]VI. PRESUPUESTO Y RRHH'!NH42</f>
        <v xml:space="preserve"> Al Sector Privado</v>
      </c>
      <c r="D1236" s="367">
        <f>'[1]VI. PRESUPUESTO Y RRHH'!NR42</f>
        <v>0</v>
      </c>
      <c r="E1236" s="367">
        <f>'[1]VI. PRESUPUESTO Y RRHH'!NS42</f>
        <v>0</v>
      </c>
      <c r="F1236" s="367">
        <f>'[1]VI. PRESUPUESTO Y RRHH'!NT42</f>
        <v>0</v>
      </c>
      <c r="G1236" s="367">
        <f>'[1]VI. PRESUPUESTO Y RRHH'!NU42</f>
        <v>0</v>
      </c>
      <c r="H1236" s="367">
        <f>'[1]VI. PRESUPUESTO Y RRHH'!NV42</f>
        <v>0</v>
      </c>
      <c r="I1236" s="367">
        <f>'[1]VI. PRESUPUESTO Y RRHH'!NW42</f>
        <v>0</v>
      </c>
      <c r="J1236" s="367">
        <f>'[1]VI. PRESUPUESTO Y RRHH'!NX42</f>
        <v>0</v>
      </c>
      <c r="K1236" s="367">
        <f>'[1]VI. PRESUPUESTO Y RRHH'!NY42</f>
        <v>0</v>
      </c>
      <c r="L1236" s="367">
        <f>'[1]VI. PRESUPUESTO Y RRHH'!NZ42</f>
        <v>0</v>
      </c>
      <c r="M1236" s="367">
        <f>'[1]VI. PRESUPUESTO Y RRHH'!OA42</f>
        <v>0</v>
      </c>
    </row>
    <row r="1237" spans="1:13" x14ac:dyDescent="0.25">
      <c r="A1237" s="367">
        <f>'[1]VI. PRESUPUESTO Y RRHH'!NF43</f>
        <v>0</v>
      </c>
      <c r="B1237" s="367" t="str">
        <f>'[1]VI. PRESUPUESTO Y RRHH'!NG43</f>
        <v>01</v>
      </c>
      <c r="C1237" s="367">
        <f>'[1]VI. PRESUPUESTO Y RRHH'!NH43</f>
        <v>0</v>
      </c>
      <c r="D1237" s="367">
        <f>'[1]VI. PRESUPUESTO Y RRHH'!NR43</f>
        <v>0</v>
      </c>
      <c r="E1237" s="367">
        <f>'[1]VI. PRESUPUESTO Y RRHH'!NS43</f>
        <v>0</v>
      </c>
      <c r="F1237" s="367">
        <f>'[1]VI. PRESUPUESTO Y RRHH'!NT43</f>
        <v>0</v>
      </c>
      <c r="G1237" s="367">
        <f>'[1]VI. PRESUPUESTO Y RRHH'!NU43</f>
        <v>0</v>
      </c>
      <c r="H1237" s="367">
        <f>'[1]VI. PRESUPUESTO Y RRHH'!NV43</f>
        <v>0</v>
      </c>
      <c r="I1237" s="367">
        <f>'[1]VI. PRESUPUESTO Y RRHH'!NW43</f>
        <v>0</v>
      </c>
      <c r="J1237" s="367">
        <f>'[1]VI. PRESUPUESTO Y RRHH'!NX43</f>
        <v>0</v>
      </c>
      <c r="K1237" s="367">
        <f>'[1]VI. PRESUPUESTO Y RRHH'!NY43</f>
        <v>0</v>
      </c>
      <c r="L1237" s="367">
        <f>'[1]VI. PRESUPUESTO Y RRHH'!NZ43</f>
        <v>0</v>
      </c>
      <c r="M1237" s="367">
        <f>'[1]VI. PRESUPUESTO Y RRHH'!OA43</f>
        <v>0</v>
      </c>
    </row>
    <row r="1238" spans="1:13" x14ac:dyDescent="0.25">
      <c r="A1238" s="367">
        <f>'[1]VI. PRESUPUESTO Y RRHH'!NF44</f>
        <v>0</v>
      </c>
      <c r="B1238" s="367" t="str">
        <f>'[1]VI. PRESUPUESTO Y RRHH'!NG44</f>
        <v>01</v>
      </c>
      <c r="C1238" s="367">
        <f>'[1]VI. PRESUPUESTO Y RRHH'!NH44</f>
        <v>0</v>
      </c>
      <c r="D1238" s="367">
        <f>'[1]VI. PRESUPUESTO Y RRHH'!NR44</f>
        <v>0</v>
      </c>
      <c r="E1238" s="367">
        <f>'[1]VI. PRESUPUESTO Y RRHH'!NS44</f>
        <v>0</v>
      </c>
      <c r="F1238" s="367">
        <f>'[1]VI. PRESUPUESTO Y RRHH'!NT44</f>
        <v>0</v>
      </c>
      <c r="G1238" s="367">
        <f>'[1]VI. PRESUPUESTO Y RRHH'!NU44</f>
        <v>0</v>
      </c>
      <c r="H1238" s="367">
        <f>'[1]VI. PRESUPUESTO Y RRHH'!NV44</f>
        <v>0</v>
      </c>
      <c r="I1238" s="367">
        <f>'[1]VI. PRESUPUESTO Y RRHH'!NW44</f>
        <v>0</v>
      </c>
      <c r="J1238" s="367">
        <f>'[1]VI. PRESUPUESTO Y RRHH'!NX44</f>
        <v>0</v>
      </c>
      <c r="K1238" s="367">
        <f>'[1]VI. PRESUPUESTO Y RRHH'!NY44</f>
        <v>0</v>
      </c>
      <c r="L1238" s="367">
        <f>'[1]VI. PRESUPUESTO Y RRHH'!NZ44</f>
        <v>0</v>
      </c>
      <c r="M1238" s="367">
        <f>'[1]VI. PRESUPUESTO Y RRHH'!OA44</f>
        <v>0</v>
      </c>
    </row>
    <row r="1239" spans="1:13" x14ac:dyDescent="0.25">
      <c r="A1239" s="367">
        <f>'[1]VI. PRESUPUESTO Y RRHH'!NF45</f>
        <v>0</v>
      </c>
      <c r="B1239" s="367" t="str">
        <f>'[1]VI. PRESUPUESTO Y RRHH'!NG45</f>
        <v>01</v>
      </c>
      <c r="C1239" s="367">
        <f>'[1]VI. PRESUPUESTO Y RRHH'!NH45</f>
        <v>0</v>
      </c>
      <c r="D1239" s="367">
        <f>'[1]VI. PRESUPUESTO Y RRHH'!NR45</f>
        <v>0</v>
      </c>
      <c r="E1239" s="367">
        <f>'[1]VI. PRESUPUESTO Y RRHH'!NS45</f>
        <v>0</v>
      </c>
      <c r="F1239" s="367">
        <f>'[1]VI. PRESUPUESTO Y RRHH'!NT45</f>
        <v>0</v>
      </c>
      <c r="G1239" s="367">
        <f>'[1]VI. PRESUPUESTO Y RRHH'!NU45</f>
        <v>0</v>
      </c>
      <c r="H1239" s="367">
        <f>'[1]VI. PRESUPUESTO Y RRHH'!NV45</f>
        <v>0</v>
      </c>
      <c r="I1239" s="367">
        <f>'[1]VI. PRESUPUESTO Y RRHH'!NW45</f>
        <v>0</v>
      </c>
      <c r="J1239" s="367">
        <f>'[1]VI. PRESUPUESTO Y RRHH'!NX45</f>
        <v>0</v>
      </c>
      <c r="K1239" s="367">
        <f>'[1]VI. PRESUPUESTO Y RRHH'!NY45</f>
        <v>0</v>
      </c>
      <c r="L1239" s="367">
        <f>'[1]VI. PRESUPUESTO Y RRHH'!NZ45</f>
        <v>0</v>
      </c>
      <c r="M1239" s="367">
        <f>'[1]VI. PRESUPUESTO Y RRHH'!OA45</f>
        <v>0</v>
      </c>
    </row>
    <row r="1240" spans="1:13" x14ac:dyDescent="0.25">
      <c r="A1240" s="367">
        <f>'[1]VI. PRESUPUESTO Y RRHH'!NF46</f>
        <v>0</v>
      </c>
      <c r="B1240" s="367" t="str">
        <f>'[1]VI. PRESUPUESTO Y RRHH'!NG46</f>
        <v>01</v>
      </c>
      <c r="C1240" s="367">
        <f>'[1]VI. PRESUPUESTO Y RRHH'!NH46</f>
        <v>0</v>
      </c>
      <c r="D1240" s="367">
        <f>'[1]VI. PRESUPUESTO Y RRHH'!NR46</f>
        <v>0</v>
      </c>
      <c r="E1240" s="367">
        <f>'[1]VI. PRESUPUESTO Y RRHH'!NS46</f>
        <v>0</v>
      </c>
      <c r="F1240" s="367">
        <f>'[1]VI. PRESUPUESTO Y RRHH'!NT46</f>
        <v>0</v>
      </c>
      <c r="G1240" s="367">
        <f>'[1]VI. PRESUPUESTO Y RRHH'!NU46</f>
        <v>0</v>
      </c>
      <c r="H1240" s="367">
        <f>'[1]VI. PRESUPUESTO Y RRHH'!NV46</f>
        <v>0</v>
      </c>
      <c r="I1240" s="367">
        <f>'[1]VI. PRESUPUESTO Y RRHH'!NW46</f>
        <v>0</v>
      </c>
      <c r="J1240" s="367">
        <f>'[1]VI. PRESUPUESTO Y RRHH'!NX46</f>
        <v>0</v>
      </c>
      <c r="K1240" s="367">
        <f>'[1]VI. PRESUPUESTO Y RRHH'!NY46</f>
        <v>0</v>
      </c>
      <c r="L1240" s="367">
        <f>'[1]VI. PRESUPUESTO Y RRHH'!NZ46</f>
        <v>0</v>
      </c>
      <c r="M1240" s="367">
        <f>'[1]VI. PRESUPUESTO Y RRHH'!OA46</f>
        <v>0</v>
      </c>
    </row>
    <row r="1241" spans="1:13" x14ac:dyDescent="0.25">
      <c r="A1241" s="367">
        <f>'[1]VI. PRESUPUESTO Y RRHH'!NF47</f>
        <v>0</v>
      </c>
      <c r="B1241" s="367" t="str">
        <f>'[1]VI. PRESUPUESTO Y RRHH'!NG47</f>
        <v>02</v>
      </c>
      <c r="C1241" s="367" t="str">
        <f>'[1]VI. PRESUPUESTO Y RRHH'!NH47</f>
        <v>Al Gobierno Central</v>
      </c>
      <c r="D1241" s="367">
        <f>'[1]VI. PRESUPUESTO Y RRHH'!NR47</f>
        <v>0</v>
      </c>
      <c r="E1241" s="367">
        <f>'[1]VI. PRESUPUESTO Y RRHH'!NS47</f>
        <v>0</v>
      </c>
      <c r="F1241" s="367">
        <f>'[1]VI. PRESUPUESTO Y RRHH'!NT47</f>
        <v>0</v>
      </c>
      <c r="G1241" s="367">
        <f>'[1]VI. PRESUPUESTO Y RRHH'!NU47</f>
        <v>0</v>
      </c>
      <c r="H1241" s="367">
        <f>'[1]VI. PRESUPUESTO Y RRHH'!NV47</f>
        <v>0</v>
      </c>
      <c r="I1241" s="367">
        <f>'[1]VI. PRESUPUESTO Y RRHH'!NW47</f>
        <v>0</v>
      </c>
      <c r="J1241" s="367">
        <f>'[1]VI. PRESUPUESTO Y RRHH'!NX47</f>
        <v>0</v>
      </c>
      <c r="K1241" s="367">
        <f>'[1]VI. PRESUPUESTO Y RRHH'!NY47</f>
        <v>0</v>
      </c>
      <c r="L1241" s="367">
        <f>'[1]VI. PRESUPUESTO Y RRHH'!NZ47</f>
        <v>0</v>
      </c>
      <c r="M1241" s="367">
        <f>'[1]VI. PRESUPUESTO Y RRHH'!OA47</f>
        <v>0</v>
      </c>
    </row>
    <row r="1242" spans="1:13" x14ac:dyDescent="0.25">
      <c r="A1242" s="367">
        <f>'[1]VI. PRESUPUESTO Y RRHH'!NF48</f>
        <v>0</v>
      </c>
      <c r="B1242" s="367" t="str">
        <f>'[1]VI. PRESUPUESTO Y RRHH'!NG48</f>
        <v>03</v>
      </c>
      <c r="C1242" s="367" t="str">
        <f>'[1]VI. PRESUPUESTO Y RRHH'!NH48</f>
        <v>A Otras Entidades Públicas</v>
      </c>
      <c r="D1242" s="367">
        <f>'[1]VI. PRESUPUESTO Y RRHH'!NR48</f>
        <v>0</v>
      </c>
      <c r="E1242" s="367">
        <f>'[1]VI. PRESUPUESTO Y RRHH'!NS48</f>
        <v>0</v>
      </c>
      <c r="F1242" s="367">
        <f>'[1]VI. PRESUPUESTO Y RRHH'!NT48</f>
        <v>0</v>
      </c>
      <c r="G1242" s="367">
        <f>'[1]VI. PRESUPUESTO Y RRHH'!NU48</f>
        <v>0</v>
      </c>
      <c r="H1242" s="367">
        <f>'[1]VI. PRESUPUESTO Y RRHH'!NV48</f>
        <v>0</v>
      </c>
      <c r="I1242" s="367">
        <f>'[1]VI. PRESUPUESTO Y RRHH'!NW48</f>
        <v>0</v>
      </c>
      <c r="J1242" s="367">
        <f>'[1]VI. PRESUPUESTO Y RRHH'!NX48</f>
        <v>0</v>
      </c>
      <c r="K1242" s="367">
        <f>'[1]VI. PRESUPUESTO Y RRHH'!NY48</f>
        <v>0</v>
      </c>
      <c r="L1242" s="367">
        <f>'[1]VI. PRESUPUESTO Y RRHH'!NZ48</f>
        <v>0</v>
      </c>
      <c r="M1242" s="367">
        <f>'[1]VI. PRESUPUESTO Y RRHH'!OA48</f>
        <v>0</v>
      </c>
    </row>
    <row r="1243" spans="1:13" x14ac:dyDescent="0.25">
      <c r="A1243" s="367">
        <f>'[1]VI. PRESUPUESTO Y RRHH'!NF49</f>
        <v>0</v>
      </c>
      <c r="B1243" s="367" t="str">
        <f>'[1]VI. PRESUPUESTO Y RRHH'!NG49</f>
        <v xml:space="preserve">04 </v>
      </c>
      <c r="C1243" s="367" t="str">
        <f>'[1]VI. PRESUPUESTO Y RRHH'!NH49</f>
        <v>A Empresas Públicas no financieras</v>
      </c>
      <c r="D1243" s="367">
        <f>'[1]VI. PRESUPUESTO Y RRHH'!NR49</f>
        <v>0</v>
      </c>
      <c r="E1243" s="367">
        <f>'[1]VI. PRESUPUESTO Y RRHH'!NS49</f>
        <v>0</v>
      </c>
      <c r="F1243" s="367">
        <f>'[1]VI. PRESUPUESTO Y RRHH'!NT49</f>
        <v>0</v>
      </c>
      <c r="G1243" s="367">
        <f>'[1]VI. PRESUPUESTO Y RRHH'!NU49</f>
        <v>0</v>
      </c>
      <c r="H1243" s="367">
        <f>'[1]VI. PRESUPUESTO Y RRHH'!NV49</f>
        <v>0</v>
      </c>
      <c r="I1243" s="367">
        <f>'[1]VI. PRESUPUESTO Y RRHH'!NW49</f>
        <v>0</v>
      </c>
      <c r="J1243" s="367">
        <f>'[1]VI. PRESUPUESTO Y RRHH'!NX49</f>
        <v>0</v>
      </c>
      <c r="K1243" s="367">
        <f>'[1]VI. PRESUPUESTO Y RRHH'!NY49</f>
        <v>0</v>
      </c>
      <c r="L1243" s="367">
        <f>'[1]VI. PRESUPUESTO Y RRHH'!NZ49</f>
        <v>0</v>
      </c>
      <c r="M1243" s="367">
        <f>'[1]VI. PRESUPUESTO Y RRHH'!OA49</f>
        <v>0</v>
      </c>
    </row>
    <row r="1244" spans="1:13" x14ac:dyDescent="0.25">
      <c r="A1244" s="367">
        <f>'[1]VI. PRESUPUESTO Y RRHH'!NF50</f>
        <v>0</v>
      </c>
      <c r="B1244" s="367" t="str">
        <f>'[1]VI. PRESUPUESTO Y RRHH'!NG50</f>
        <v>05</v>
      </c>
      <c r="C1244" s="367" t="str">
        <f>'[1]VI. PRESUPUESTO Y RRHH'!NH50</f>
        <v>A Empresas Públicas  financieras</v>
      </c>
      <c r="D1244" s="367">
        <f>'[1]VI. PRESUPUESTO Y RRHH'!NR50</f>
        <v>0</v>
      </c>
      <c r="E1244" s="367">
        <f>'[1]VI. PRESUPUESTO Y RRHH'!NS50</f>
        <v>0</v>
      </c>
      <c r="F1244" s="367">
        <f>'[1]VI. PRESUPUESTO Y RRHH'!NT50</f>
        <v>0</v>
      </c>
      <c r="G1244" s="367">
        <f>'[1]VI. PRESUPUESTO Y RRHH'!NU50</f>
        <v>0</v>
      </c>
      <c r="H1244" s="367">
        <f>'[1]VI. PRESUPUESTO Y RRHH'!NV50</f>
        <v>0</v>
      </c>
      <c r="I1244" s="367">
        <f>'[1]VI. PRESUPUESTO Y RRHH'!NW50</f>
        <v>0</v>
      </c>
      <c r="J1244" s="367">
        <f>'[1]VI. PRESUPUESTO Y RRHH'!NX50</f>
        <v>0</v>
      </c>
      <c r="K1244" s="367">
        <f>'[1]VI. PRESUPUESTO Y RRHH'!NY50</f>
        <v>0</v>
      </c>
      <c r="L1244" s="367">
        <f>'[1]VI. PRESUPUESTO Y RRHH'!NZ50</f>
        <v>0</v>
      </c>
      <c r="M1244" s="367">
        <f>'[1]VI. PRESUPUESTO Y RRHH'!OA50</f>
        <v>0</v>
      </c>
    </row>
    <row r="1245" spans="1:13" x14ac:dyDescent="0.25">
      <c r="A1245" s="367">
        <f>'[1]VI. PRESUPUESTO Y RRHH'!NF51</f>
        <v>0</v>
      </c>
      <c r="B1245" s="367" t="str">
        <f>'[1]VI. PRESUPUESTO Y RRHH'!NG51</f>
        <v>06</v>
      </c>
      <c r="C1245" s="367" t="str">
        <f>'[1]VI. PRESUPUESTO Y RRHH'!NH51</f>
        <v>A gobiernos extranjeros</v>
      </c>
      <c r="D1245" s="367">
        <f>'[1]VI. PRESUPUESTO Y RRHH'!NR51</f>
        <v>0</v>
      </c>
      <c r="E1245" s="367">
        <f>'[1]VI. PRESUPUESTO Y RRHH'!NS51</f>
        <v>0</v>
      </c>
      <c r="F1245" s="367">
        <f>'[1]VI. PRESUPUESTO Y RRHH'!NT51</f>
        <v>0</v>
      </c>
      <c r="G1245" s="367">
        <f>'[1]VI. PRESUPUESTO Y RRHH'!NU51</f>
        <v>0</v>
      </c>
      <c r="H1245" s="367">
        <f>'[1]VI. PRESUPUESTO Y RRHH'!NV51</f>
        <v>0</v>
      </c>
      <c r="I1245" s="367">
        <f>'[1]VI. PRESUPUESTO Y RRHH'!NW51</f>
        <v>0</v>
      </c>
      <c r="J1245" s="367">
        <f>'[1]VI. PRESUPUESTO Y RRHH'!NX51</f>
        <v>0</v>
      </c>
      <c r="K1245" s="367">
        <f>'[1]VI. PRESUPUESTO Y RRHH'!NY51</f>
        <v>0</v>
      </c>
      <c r="L1245" s="367">
        <f>'[1]VI. PRESUPUESTO Y RRHH'!NZ51</f>
        <v>0</v>
      </c>
      <c r="M1245" s="367">
        <f>'[1]VI. PRESUPUESTO Y RRHH'!OA51</f>
        <v>0</v>
      </c>
    </row>
    <row r="1246" spans="1:13" x14ac:dyDescent="0.25">
      <c r="A1246" s="367">
        <f>'[1]VI. PRESUPUESTO Y RRHH'!NF52</f>
        <v>0</v>
      </c>
      <c r="B1246" s="367" t="str">
        <f>'[1]VI. PRESUPUESTO Y RRHH'!NG52</f>
        <v>07</v>
      </c>
      <c r="C1246" s="367" t="str">
        <f>'[1]VI. PRESUPUESTO Y RRHH'!NH52</f>
        <v>A Org. Internacionales</v>
      </c>
      <c r="D1246" s="367">
        <f>'[1]VI. PRESUPUESTO Y RRHH'!NR52</f>
        <v>0</v>
      </c>
      <c r="E1246" s="367">
        <f>'[1]VI. PRESUPUESTO Y RRHH'!NS52</f>
        <v>0</v>
      </c>
      <c r="F1246" s="367">
        <f>'[1]VI. PRESUPUESTO Y RRHH'!NT52</f>
        <v>0</v>
      </c>
      <c r="G1246" s="367">
        <f>'[1]VI. PRESUPUESTO Y RRHH'!NU52</f>
        <v>0</v>
      </c>
      <c r="H1246" s="367">
        <f>'[1]VI. PRESUPUESTO Y RRHH'!NV52</f>
        <v>0</v>
      </c>
      <c r="I1246" s="367">
        <f>'[1]VI. PRESUPUESTO Y RRHH'!NW52</f>
        <v>0</v>
      </c>
      <c r="J1246" s="367">
        <f>'[1]VI. PRESUPUESTO Y RRHH'!NX52</f>
        <v>0</v>
      </c>
      <c r="K1246" s="367">
        <f>'[1]VI. PRESUPUESTO Y RRHH'!NY52</f>
        <v>0</v>
      </c>
      <c r="L1246" s="367">
        <f>'[1]VI. PRESUPUESTO Y RRHH'!NZ52</f>
        <v>0</v>
      </c>
      <c r="M1246" s="367">
        <f>'[1]VI. PRESUPUESTO Y RRHH'!OA52</f>
        <v>0</v>
      </c>
    </row>
    <row r="1247" spans="1:13" x14ac:dyDescent="0.25">
      <c r="A1247" s="367">
        <f>'[1]VI. PRESUPUESTO Y RRHH'!NF53</f>
        <v>34</v>
      </c>
      <c r="B1247" s="367">
        <f>'[1]VI. PRESUPUESTO Y RRHH'!NG53</f>
        <v>0</v>
      </c>
      <c r="C1247" s="367" t="str">
        <f>'[1]VI. PRESUPUESTO Y RRHH'!NH53</f>
        <v>SERVICIO DE LA DEUDA</v>
      </c>
      <c r="D1247" s="367">
        <f>'[1]VI. PRESUPUESTO Y RRHH'!NR53</f>
        <v>0</v>
      </c>
      <c r="E1247" s="367">
        <f>'[1]VI. PRESUPUESTO Y RRHH'!NS53</f>
        <v>0</v>
      </c>
      <c r="F1247" s="367">
        <f>'[1]VI. PRESUPUESTO Y RRHH'!NT53</f>
        <v>0</v>
      </c>
      <c r="G1247" s="367">
        <f>'[1]VI. PRESUPUESTO Y RRHH'!NU53</f>
        <v>0</v>
      </c>
      <c r="H1247" s="367">
        <f>'[1]VI. PRESUPUESTO Y RRHH'!NV53</f>
        <v>0</v>
      </c>
      <c r="I1247" s="367">
        <f>'[1]VI. PRESUPUESTO Y RRHH'!NW53</f>
        <v>0</v>
      </c>
      <c r="J1247" s="367">
        <f>'[1]VI. PRESUPUESTO Y RRHH'!NX53</f>
        <v>0</v>
      </c>
      <c r="K1247" s="367">
        <f>'[1]VI. PRESUPUESTO Y RRHH'!NY53</f>
        <v>0</v>
      </c>
      <c r="L1247" s="367">
        <f>'[1]VI. PRESUPUESTO Y RRHH'!NZ53</f>
        <v>0</v>
      </c>
      <c r="M1247" s="367">
        <f>'[1]VI. PRESUPUESTO Y RRHH'!OA53</f>
        <v>0</v>
      </c>
    </row>
    <row r="1248" spans="1:13" x14ac:dyDescent="0.25">
      <c r="A1248" s="367">
        <f>'[1]VI. PRESUPUESTO Y RRHH'!NF54</f>
        <v>35</v>
      </c>
      <c r="B1248" s="367">
        <f>'[1]VI. PRESUPUESTO Y RRHH'!NG54</f>
        <v>0</v>
      </c>
      <c r="C1248" s="367" t="str">
        <f>'[1]VI. PRESUPUESTO Y RRHH'!NH54</f>
        <v>SALDO FINAL DE CAJA</v>
      </c>
      <c r="D1248" s="367">
        <f>'[1]VI. PRESUPUESTO Y RRHH'!NR54</f>
        <v>0</v>
      </c>
      <c r="E1248" s="367">
        <f>'[1]VI. PRESUPUESTO Y RRHH'!NS54</f>
        <v>0</v>
      </c>
      <c r="F1248" s="367">
        <f>'[1]VI. PRESUPUESTO Y RRHH'!NT54</f>
        <v>0</v>
      </c>
      <c r="G1248" s="367">
        <f>'[1]VI. PRESUPUESTO Y RRHH'!NU54</f>
        <v>0</v>
      </c>
      <c r="H1248" s="367">
        <f>'[1]VI. PRESUPUESTO Y RRHH'!NV54</f>
        <v>0</v>
      </c>
      <c r="I1248" s="367">
        <f>'[1]VI. PRESUPUESTO Y RRHH'!NW54</f>
        <v>0</v>
      </c>
      <c r="J1248" s="367">
        <f>'[1]VI. PRESUPUESTO Y RRHH'!NX54</f>
        <v>0</v>
      </c>
      <c r="K1248" s="367">
        <f>'[1]VI. PRESUPUESTO Y RRHH'!NY54</f>
        <v>0</v>
      </c>
      <c r="L1248" s="367">
        <f>'[1]VI. PRESUPUESTO Y RRHH'!NZ54</f>
        <v>0</v>
      </c>
      <c r="M1248" s="367">
        <f>'[1]VI. PRESUPUESTO Y RRHH'!OA54</f>
        <v>0</v>
      </c>
    </row>
    <row r="1249" spans="1:13" x14ac:dyDescent="0.25">
      <c r="A1249" s="367" t="str">
        <f>'[1]VI. PRESUPUESTO Y RRHH'!NF55</f>
        <v>TOTAL</v>
      </c>
      <c r="B1249" s="367">
        <f>'[1]VI. PRESUPUESTO Y RRHH'!NG55</f>
        <v>0</v>
      </c>
      <c r="C1249" s="367">
        <f>'[1]VI. PRESUPUESTO Y RRHH'!NH55</f>
        <v>0</v>
      </c>
      <c r="D1249" s="367">
        <f>'[1]VI. PRESUPUESTO Y RRHH'!NR55</f>
        <v>0</v>
      </c>
      <c r="E1249" s="367">
        <f>'[1]VI. PRESUPUESTO Y RRHH'!NS55</f>
        <v>0</v>
      </c>
      <c r="F1249" s="367">
        <f>'[1]VI. PRESUPUESTO Y RRHH'!NT55</f>
        <v>0</v>
      </c>
      <c r="G1249" s="367">
        <f>'[1]VI. PRESUPUESTO Y RRHH'!NU55</f>
        <v>0</v>
      </c>
      <c r="H1249" s="367">
        <f>'[1]VI. PRESUPUESTO Y RRHH'!NV55</f>
        <v>0</v>
      </c>
      <c r="I1249" s="367">
        <f>'[1]VI. PRESUPUESTO Y RRHH'!NW55</f>
        <v>0</v>
      </c>
      <c r="J1249" s="367">
        <f>'[1]VI. PRESUPUESTO Y RRHH'!NX55</f>
        <v>0</v>
      </c>
      <c r="K1249" s="367">
        <f>'[1]VI. PRESUPUESTO Y RRHH'!NY55</f>
        <v>0</v>
      </c>
      <c r="L1249" s="367">
        <f>'[1]VI. PRESUPUESTO Y RRHH'!NZ55</f>
        <v>0</v>
      </c>
      <c r="M1249" s="367">
        <f>'[1]VI. PRESUPUESTO Y RRHH'!OA55</f>
        <v>0</v>
      </c>
    </row>
    <row r="1250" spans="1:13" x14ac:dyDescent="0.25">
      <c r="A1250" s="9" t="str">
        <f>'[1]VI. PRESUPUESTO Y RRHH'!B58</f>
        <v>Especificar la fuente de ingreso 1</v>
      </c>
      <c r="D1250" s="9">
        <f>+'[1]VI. PRESUPUESTO Y RRHH'!O58</f>
        <v>0</v>
      </c>
      <c r="F1250" s="9">
        <f>+'[1]VI. PRESUPUESTO Y RRHH'!P58</f>
        <v>0</v>
      </c>
      <c r="G1250" s="9">
        <f>+'[1]VI. PRESUPUESTO Y RRHH'!Q58</f>
        <v>0</v>
      </c>
      <c r="H1250" s="9">
        <f>+'[1]VI. PRESUPUESTO Y RRHH'!R58</f>
        <v>0</v>
      </c>
      <c r="I1250" s="9">
        <f>+'[1]VI. PRESUPUESTO Y RRHH'!S58</f>
        <v>0</v>
      </c>
      <c r="J1250" s="9">
        <f>+'[1]VI. PRESUPUESTO Y RRHH'!T58</f>
        <v>0</v>
      </c>
      <c r="K1250" s="9">
        <f>+'[1]VI. PRESUPUESTO Y RRHH'!U58</f>
        <v>0</v>
      </c>
      <c r="L1250" s="9">
        <f>+'[1]VI. PRESUPUESTO Y RRHH'!V58</f>
        <v>0</v>
      </c>
      <c r="M1250" s="9">
        <f>+'[1]VI. PRESUPUESTO Y RRHH'!W58</f>
        <v>0</v>
      </c>
    </row>
    <row r="1251" spans="1:13" x14ac:dyDescent="0.25">
      <c r="A1251" s="9" t="str">
        <f>'[1]VI. PRESUPUESTO Y RRHH'!B59</f>
        <v>Especificar la fuente de ingreso 2</v>
      </c>
      <c r="D1251" s="9">
        <f>+'[1]VI. PRESUPUESTO Y RRHH'!O59</f>
        <v>0</v>
      </c>
      <c r="F1251" s="9">
        <f>+'[1]VI. PRESUPUESTO Y RRHH'!P59</f>
        <v>0</v>
      </c>
      <c r="G1251" s="9">
        <f>+'[1]VI. PRESUPUESTO Y RRHH'!Q59</f>
        <v>0</v>
      </c>
      <c r="H1251" s="9">
        <f>+'[1]VI. PRESUPUESTO Y RRHH'!R59</f>
        <v>0</v>
      </c>
      <c r="I1251" s="9">
        <f>+'[1]VI. PRESUPUESTO Y RRHH'!S59</f>
        <v>0</v>
      </c>
      <c r="J1251" s="9">
        <f>+'[1]VI. PRESUPUESTO Y RRHH'!T59</f>
        <v>0</v>
      </c>
      <c r="K1251" s="9">
        <f>+'[1]VI. PRESUPUESTO Y RRHH'!U59</f>
        <v>0</v>
      </c>
      <c r="L1251" s="9">
        <f>+'[1]VI. PRESUPUESTO Y RRHH'!V59</f>
        <v>0</v>
      </c>
      <c r="M1251" s="9">
        <f>+'[1]VI. PRESUPUESTO Y RRHH'!W59</f>
        <v>0</v>
      </c>
    </row>
    <row r="1252" spans="1:13" x14ac:dyDescent="0.25">
      <c r="A1252" s="9" t="str">
        <f>'[1]VI. PRESUPUESTO Y RRHH'!B60</f>
        <v>Especificar la fuente de ingreso 3</v>
      </c>
      <c r="D1252" s="9">
        <f>+'[1]VI. PRESUPUESTO Y RRHH'!O60</f>
        <v>0</v>
      </c>
      <c r="F1252" s="9">
        <f>+'[1]VI. PRESUPUESTO Y RRHH'!P60</f>
        <v>0</v>
      </c>
      <c r="G1252" s="9">
        <f>+'[1]VI. PRESUPUESTO Y RRHH'!Q60</f>
        <v>0</v>
      </c>
      <c r="H1252" s="9">
        <f>+'[1]VI. PRESUPUESTO Y RRHH'!R60</f>
        <v>0</v>
      </c>
      <c r="I1252" s="9">
        <f>+'[1]VI. PRESUPUESTO Y RRHH'!S60</f>
        <v>0</v>
      </c>
      <c r="J1252" s="9">
        <f>+'[1]VI. PRESUPUESTO Y RRHH'!T60</f>
        <v>0</v>
      </c>
      <c r="K1252" s="9">
        <f>+'[1]VI. PRESUPUESTO Y RRHH'!U60</f>
        <v>0</v>
      </c>
      <c r="L1252" s="9">
        <f>+'[1]VI. PRESUPUESTO Y RRHH'!V60</f>
        <v>0</v>
      </c>
      <c r="M1252" s="9">
        <f>+'[1]VI. PRESUPUESTO Y RRHH'!W60</f>
        <v>0</v>
      </c>
    </row>
    <row r="1253" spans="1:13" x14ac:dyDescent="0.25">
      <c r="A1253" s="9" t="str">
        <f>'[1]VI. PRESUPUESTO Y RRHH'!B62</f>
        <v>Ejecución total del programa</v>
      </c>
      <c r="D1253" s="9">
        <f>+'[1]VI. PRESUPUESTO Y RRHH'!O61</f>
        <v>0</v>
      </c>
      <c r="F1253" s="9">
        <f>+'[1]VI. PRESUPUESTO Y RRHH'!P61</f>
        <v>0</v>
      </c>
      <c r="G1253" s="9">
        <f>+'[1]VI. PRESUPUESTO Y RRHH'!Q61</f>
        <v>0</v>
      </c>
      <c r="H1253" s="9">
        <f>+'[1]VI. PRESUPUESTO Y RRHH'!R61</f>
        <v>0</v>
      </c>
      <c r="I1253" s="9">
        <f>+'[1]VI. PRESUPUESTO Y RRHH'!S61</f>
        <v>0</v>
      </c>
      <c r="J1253" s="9">
        <f>+'[1]VI. PRESUPUESTO Y RRHH'!T61</f>
        <v>0</v>
      </c>
      <c r="K1253" s="9">
        <f>+'[1]VI. PRESUPUESTO Y RRHH'!U61</f>
        <v>0</v>
      </c>
      <c r="L1253" s="9">
        <f>+'[1]VI. PRESUPUESTO Y RRHH'!V61</f>
        <v>0</v>
      </c>
      <c r="M1253" s="9">
        <f>+'[1]VI. PRESUPUESTO Y RRHH'!W61</f>
        <v>0</v>
      </c>
    </row>
    <row r="1254" spans="1:13" x14ac:dyDescent="0.25">
      <c r="A1254" s="9" t="str">
        <f>'[1]VI. PRESUPUESTO Y RRHH'!B64</f>
        <v>Asignación de Gastos Indirectos</v>
      </c>
      <c r="I1254" s="9">
        <f>+'[1]VI. PRESUPUESTO Y RRHH'!S64</f>
        <v>0</v>
      </c>
      <c r="J1254" s="9">
        <f>+'[1]VI. PRESUPUESTO Y RRHH'!T64</f>
        <v>0</v>
      </c>
      <c r="K1254" s="9">
        <f>+'[1]VI. PRESUPUESTO Y RRHH'!U64</f>
        <v>0</v>
      </c>
      <c r="L1254" s="9">
        <f>+'[1]VI. PRESUPUESTO Y RRHH'!V64</f>
        <v>0</v>
      </c>
      <c r="M1254" s="9">
        <f>+'[1]VI. PRESUPUESTO Y RRHH'!W64</f>
        <v>0</v>
      </c>
    </row>
    <row r="1255" spans="1:13" x14ac:dyDescent="0.25">
      <c r="A1255" s="9" t="str">
        <f>'[1]VI. PRESUPUESTO Y RRHH'!B66</f>
        <v>Si el programa es ejecutado por terceros. ¿Cuál es el tipo de convenio que regula el traspaso de los recursos?</v>
      </c>
      <c r="B1255" s="372">
        <f>'[1]VI. PRESUPUESTO Y RRHH'!O66</f>
        <v>0</v>
      </c>
    </row>
    <row r="1256" spans="1:13" x14ac:dyDescent="0.25">
      <c r="A1256" s="9" t="str">
        <f>'[1]VI. PRESUPUESTO Y RRHH'!B68</f>
        <v>¿Existe algun mecanismo o herramienta (regulación, contrato, rendición de cuentas) que permita identificar el gasto social, gastos administrativos y la utilidad del ejecutor? Si su respuesta es si, justifique.</v>
      </c>
      <c r="B1256" s="372">
        <f>'[1]VI. PRESUPUESTO Y RRHH'!O68</f>
        <v>0</v>
      </c>
    </row>
    <row r="1257" spans="1:13" x14ac:dyDescent="0.25">
      <c r="A1257" s="9" t="str">
        <f>'[1]VI. PRESUPUESTO Y RRHH'!B72</f>
        <v>Funcionarios Directos que trabajan en el Programa</v>
      </c>
      <c r="C1257" s="9">
        <f>'[1]VI. PRESUPUESTO Y RRHH'!O71</f>
        <v>0</v>
      </c>
    </row>
    <row r="1258" spans="1:13" x14ac:dyDescent="0.25">
      <c r="A1258" s="9">
        <f>'[1]VI. PRESUPUESTO Y RRHH'!B74</f>
        <v>0</v>
      </c>
      <c r="B1258" s="9" t="str">
        <f>'[1]VI. PRESUPUESTO Y RRHH'!O74</f>
        <v>Subtitulo 21</v>
      </c>
      <c r="C1258" s="9" t="str">
        <f>'[1]VI. PRESUPUESTO Y RRHH'!Q74</f>
        <v>Subtitulo 24</v>
      </c>
      <c r="D1258" s="9" t="str">
        <f>'[1]VI. PRESUPUESTO Y RRHH'!S74</f>
        <v>Subtitulo 33</v>
      </c>
      <c r="E1258" s="9" t="str">
        <f>'[1]VI. PRESUPUESTO Y RRHH'!U74</f>
        <v>Financiados por 3eros</v>
      </c>
      <c r="F1258" s="384" t="str">
        <f>'[1]VI. PRESUPUESTO Y RRHH'!W74</f>
        <v>TOTAL</v>
      </c>
    </row>
    <row r="1259" spans="1:13" x14ac:dyDescent="0.25">
      <c r="A1259" s="9" t="str">
        <f>'[1]VI. PRESUPUESTO Y RRHH'!B76</f>
        <v>Funcionarios que transfieren beneficios</v>
      </c>
      <c r="B1259" s="9">
        <f>'[1]VI. PRESUPUESTO Y RRHH'!O76</f>
        <v>0</v>
      </c>
      <c r="C1259" s="9">
        <f>'[1]VI. PRESUPUESTO Y RRHH'!Q76</f>
        <v>0</v>
      </c>
      <c r="D1259" s="9">
        <f>'[1]VI. PRESUPUESTO Y RRHH'!S76</f>
        <v>0</v>
      </c>
      <c r="E1259" s="9">
        <f>'[1]VI. PRESUPUESTO Y RRHH'!U76</f>
        <v>0</v>
      </c>
      <c r="F1259" s="9">
        <f>'[1]VI. PRESUPUESTO Y RRHH'!W76</f>
        <v>0</v>
      </c>
    </row>
    <row r="1260" spans="1:13" x14ac:dyDescent="0.25">
      <c r="A1260" s="9" t="str">
        <f>'[1]VI. PRESUPUESTO Y RRHH'!B77</f>
        <v>Funcionarios administrativos</v>
      </c>
      <c r="B1260" s="9">
        <f>'[1]VI. PRESUPUESTO Y RRHH'!O77</f>
        <v>2</v>
      </c>
      <c r="C1260" s="9">
        <f>'[1]VI. PRESUPUESTO Y RRHH'!Q77</f>
        <v>0</v>
      </c>
      <c r="D1260" s="9">
        <f>'[1]VI. PRESUPUESTO Y RRHH'!S77</f>
        <v>0</v>
      </c>
      <c r="E1260" s="9">
        <f>'[1]VI. PRESUPUESTO Y RRHH'!U77</f>
        <v>0</v>
      </c>
      <c r="F1260" s="9">
        <f>'[1]VI. PRESUPUESTO Y RRHH'!W77</f>
        <v>2</v>
      </c>
    </row>
    <row r="1261" spans="1:13" x14ac:dyDescent="0.25">
      <c r="A1261" s="9" t="str">
        <f>'[1]VI. PRESUPUESTO Y RRHH'!B80</f>
        <v>Funcionarios que transfieren beneficios</v>
      </c>
      <c r="B1261" s="9">
        <f>'[1]VI. PRESUPUESTO Y RRHH'!O80</f>
        <v>0</v>
      </c>
      <c r="C1261" s="9">
        <f>'[1]VI. PRESUPUESTO Y RRHH'!Q80</f>
        <v>0</v>
      </c>
      <c r="D1261" s="9">
        <f>'[1]VI. PRESUPUESTO Y RRHH'!S80</f>
        <v>0</v>
      </c>
      <c r="E1261" s="9">
        <f>'[1]VI. PRESUPUESTO Y RRHH'!U80</f>
        <v>0</v>
      </c>
      <c r="F1261" s="9">
        <f>'[1]VI. PRESUPUESTO Y RRHH'!W80</f>
        <v>0</v>
      </c>
    </row>
    <row r="1262" spans="1:13" x14ac:dyDescent="0.25">
      <c r="A1262" s="9" t="str">
        <f>'[1]VI. PRESUPUESTO Y RRHH'!B81</f>
        <v>Funcionarios administrativos</v>
      </c>
      <c r="B1262" s="9">
        <f>'[1]VI. PRESUPUESTO Y RRHH'!O81</f>
        <v>0</v>
      </c>
      <c r="C1262" s="9">
        <f>'[1]VI. PRESUPUESTO Y RRHH'!Q81</f>
        <v>0</v>
      </c>
      <c r="D1262" s="9">
        <f>'[1]VI. PRESUPUESTO Y RRHH'!S81</f>
        <v>0</v>
      </c>
      <c r="E1262" s="9">
        <f>'[1]VI. PRESUPUESTO Y RRHH'!U81</f>
        <v>0</v>
      </c>
      <c r="F1262" s="9">
        <f>'[1]VI. PRESUPUESTO Y RRHH'!W81</f>
        <v>0</v>
      </c>
    </row>
    <row r="1263" spans="1:13" x14ac:dyDescent="0.25">
      <c r="A1263" s="9" t="str">
        <f>'[1]VI. PRESUPUESTO Y RRHH'!B83</f>
        <v>Funcionarios Indirectos (solo analista monitoreo)</v>
      </c>
      <c r="B1263" s="9">
        <f>'[1]VI. PRESUPUESTO Y RRHH'!O83</f>
        <v>0</v>
      </c>
      <c r="C1263" s="9">
        <f>'[1]VI. PRESUPUESTO Y RRHH'!Q83</f>
        <v>0</v>
      </c>
      <c r="D1263" s="9">
        <f>'[1]VI. PRESUPUESTO Y RRHH'!S83</f>
        <v>0</v>
      </c>
      <c r="E1263" s="9">
        <f>'[1]VI. PRESUPUESTO Y RRHH'!U83</f>
        <v>0</v>
      </c>
      <c r="F1263" s="9">
        <f>'[1]VI. PRESUPUESTO Y RRHH'!W83</f>
        <v>0</v>
      </c>
    </row>
    <row r="1264" spans="1:13" x14ac:dyDescent="0.25">
      <c r="A1264" s="9" t="str">
        <f>'[1]VI. PRESUPUESTO Y RRHH'!B85</f>
        <v>TOTAL</v>
      </c>
      <c r="B1264" s="9">
        <f>'[1]VI. PRESUPUESTO Y RRHH'!O85</f>
        <v>2</v>
      </c>
      <c r="C1264" s="9">
        <f>'[1]VI. PRESUPUESTO Y RRHH'!Q85</f>
        <v>0</v>
      </c>
      <c r="D1264" s="9">
        <f>'[1]VI. PRESUPUESTO Y RRHH'!S85</f>
        <v>0</v>
      </c>
      <c r="E1264" s="9">
        <f>'[1]VI. PRESUPUESTO Y RRHH'!U85</f>
        <v>0</v>
      </c>
      <c r="F1264" s="9">
        <f>'[1]VI. PRESUPUESTO Y RRHH'!W85</f>
        <v>2</v>
      </c>
    </row>
  </sheetData>
  <sheetProtection selectLockedCells="1" selectUn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XFD156"/>
  <sheetViews>
    <sheetView showGridLines="0" zoomScale="90" zoomScaleNormal="90" workbookViewId="0">
      <selection activeCell="H17" sqref="H17:O17"/>
    </sheetView>
  </sheetViews>
  <sheetFormatPr baseColWidth="10" defaultColWidth="0" defaultRowHeight="15" zeroHeight="1" x14ac:dyDescent="0.25"/>
  <cols>
    <col min="1" max="1" width="1.85546875" style="207" customWidth="1"/>
    <col min="2" max="13" width="5.7109375" style="207" customWidth="1"/>
    <col min="14" max="14" width="5.85546875" style="207" customWidth="1"/>
    <col min="15" max="15" width="6.140625" style="207" customWidth="1"/>
    <col min="16" max="29" width="5.7109375" style="207" customWidth="1"/>
    <col min="30" max="30" width="6" style="207" customWidth="1"/>
    <col min="31" max="31" width="4.140625" style="207" customWidth="1"/>
    <col min="32" max="32" width="2.140625" style="207" customWidth="1"/>
    <col min="33" max="33" width="5" style="207" hidden="1" customWidth="1"/>
    <col min="34" max="34" width="8.85546875" style="207" hidden="1" customWidth="1"/>
    <col min="35" max="35" width="7.140625" style="207" hidden="1" customWidth="1"/>
    <col min="36" max="60" width="16.7109375" style="207" hidden="1" customWidth="1"/>
    <col min="61" max="16384" width="4.140625" style="207" hidden="1"/>
  </cols>
  <sheetData>
    <row r="1" spans="1:16384" s="206" customFormat="1" ht="84" customHeight="1" thickBot="1" x14ac:dyDescent="0.4">
      <c r="A1" s="1"/>
      <c r="B1" s="1"/>
      <c r="C1" s="1"/>
      <c r="D1" s="1"/>
      <c r="E1" s="1"/>
      <c r="F1" s="78"/>
      <c r="G1" s="25" t="str">
        <f ca="1">+IF(H7&lt;&gt;"",H7,"")</f>
        <v>Fondo Fomento del Arte en la Educación</v>
      </c>
      <c r="H1" s="1"/>
      <c r="I1" s="1"/>
      <c r="J1" s="1"/>
      <c r="K1" s="1"/>
      <c r="L1" s="1"/>
      <c r="M1" s="1"/>
      <c r="N1" s="1"/>
      <c r="O1" s="1"/>
      <c r="P1" s="1"/>
      <c r="Q1" s="1"/>
      <c r="R1" s="1"/>
      <c r="S1" s="1"/>
      <c r="T1" s="1"/>
      <c r="U1" s="1"/>
      <c r="V1" s="1"/>
      <c r="W1" s="1"/>
      <c r="X1" s="1"/>
      <c r="Y1" s="1"/>
      <c r="Z1" s="1"/>
      <c r="AA1" s="1"/>
      <c r="AB1" s="1"/>
      <c r="AC1" s="1"/>
      <c r="AD1" s="1"/>
      <c r="AE1" s="1"/>
      <c r="AF1" s="1"/>
      <c r="AG1" s="1"/>
      <c r="AH1" s="1"/>
      <c r="AI1" s="78"/>
      <c r="AJ1" s="25"/>
      <c r="AK1" s="1"/>
      <c r="AL1" s="1"/>
      <c r="AM1" s="1"/>
      <c r="AN1" s="1"/>
      <c r="AO1" s="1"/>
      <c r="AP1" s="1"/>
      <c r="AQ1" s="1"/>
      <c r="AR1" s="1"/>
      <c r="AS1" s="1"/>
      <c r="AT1" s="1"/>
      <c r="AU1" s="1"/>
      <c r="AV1" s="1"/>
      <c r="AW1" s="1"/>
      <c r="AX1" s="1"/>
      <c r="AY1" s="1"/>
      <c r="AZ1" s="1"/>
      <c r="BA1" s="1"/>
      <c r="BB1" s="1"/>
      <c r="BC1" s="1"/>
      <c r="BD1" s="1"/>
      <c r="BE1" s="1"/>
      <c r="BF1" s="1"/>
      <c r="BG1" s="1"/>
      <c r="BH1" s="1"/>
      <c r="BI1" s="1"/>
      <c r="BJ1" s="1"/>
      <c r="BK1" s="1"/>
      <c r="BL1" s="78"/>
      <c r="BM1" s="25"/>
      <c r="BN1" s="1"/>
      <c r="BO1" s="1"/>
      <c r="BP1" s="1"/>
      <c r="BQ1" s="1"/>
      <c r="BR1" s="1"/>
      <c r="BS1" s="1"/>
      <c r="BT1" s="1"/>
      <c r="BU1" s="1"/>
      <c r="BV1" s="1"/>
      <c r="BW1" s="1"/>
      <c r="BX1" s="1"/>
      <c r="BY1" s="1"/>
      <c r="BZ1" s="1"/>
      <c r="CA1" s="1"/>
      <c r="CB1" s="1"/>
      <c r="CC1" s="1"/>
      <c r="CD1" s="1"/>
      <c r="CE1" s="1"/>
      <c r="CF1" s="1"/>
      <c r="CG1" s="1"/>
      <c r="CH1" s="1"/>
      <c r="CI1" s="1"/>
      <c r="CJ1" s="1"/>
      <c r="CK1" s="1"/>
      <c r="CL1" s="1"/>
      <c r="CM1" s="1"/>
      <c r="CN1" s="1"/>
      <c r="CO1" s="78"/>
      <c r="CP1" s="25"/>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8"/>
      <c r="DS1" s="25"/>
      <c r="DT1" s="1"/>
      <c r="DU1" s="1"/>
      <c r="DV1" s="1"/>
      <c r="DW1" s="1"/>
      <c r="DX1" s="1"/>
      <c r="DY1" s="1"/>
      <c r="DZ1" s="1"/>
      <c r="EA1" s="1"/>
      <c r="EB1" s="1"/>
      <c r="EC1" s="1"/>
      <c r="ED1" s="1"/>
      <c r="EE1" s="1"/>
      <c r="EF1" s="1"/>
      <c r="EG1" s="1"/>
      <c r="EH1" s="1"/>
      <c r="EI1" s="1"/>
      <c r="EJ1" s="1"/>
      <c r="EK1" s="1"/>
      <c r="EL1" s="1"/>
      <c r="EM1" s="1"/>
      <c r="EN1" s="1"/>
      <c r="EO1" s="1"/>
      <c r="EP1" s="1"/>
      <c r="EQ1" s="1"/>
      <c r="ER1" s="1"/>
      <c r="ES1" s="1"/>
      <c r="ET1" s="1"/>
      <c r="EU1" s="78"/>
      <c r="EV1" s="25"/>
      <c r="EW1" s="1"/>
      <c r="EX1" s="1"/>
      <c r="EY1" s="1"/>
      <c r="EZ1" s="1"/>
      <c r="FA1" s="1"/>
      <c r="FB1" s="1"/>
      <c r="FC1" s="1"/>
      <c r="FD1" s="1"/>
      <c r="FE1" s="1"/>
      <c r="FF1" s="1"/>
      <c r="FG1" s="1"/>
      <c r="FH1" s="1"/>
      <c r="FI1" s="1"/>
      <c r="FJ1" s="1"/>
      <c r="FK1" s="1"/>
      <c r="FL1" s="1"/>
      <c r="FM1" s="1"/>
      <c r="FN1" s="1"/>
      <c r="FO1" s="1"/>
      <c r="FP1" s="1"/>
      <c r="FQ1" s="1"/>
      <c r="FR1" s="1"/>
      <c r="FS1" s="1"/>
      <c r="FT1" s="1"/>
      <c r="FU1" s="1"/>
      <c r="FV1" s="1"/>
      <c r="FW1" s="1"/>
      <c r="FX1" s="78"/>
      <c r="FY1" s="25"/>
      <c r="FZ1" s="1"/>
      <c r="GA1" s="1"/>
      <c r="GB1" s="1"/>
      <c r="GC1" s="1"/>
      <c r="GD1" s="1"/>
      <c r="GE1" s="1"/>
      <c r="GF1" s="1"/>
      <c r="GG1" s="1"/>
      <c r="GH1" s="1"/>
      <c r="GI1" s="1"/>
      <c r="GJ1" s="1"/>
      <c r="GK1" s="1"/>
      <c r="GL1" s="1"/>
      <c r="GM1" s="1"/>
      <c r="GN1" s="1"/>
      <c r="GO1" s="1"/>
      <c r="GP1" s="1"/>
      <c r="GQ1" s="1"/>
      <c r="GR1" s="1"/>
      <c r="GS1" s="1"/>
      <c r="GT1" s="1"/>
      <c r="GU1" s="1"/>
      <c r="GV1" s="1"/>
      <c r="GW1" s="1"/>
      <c r="GX1" s="1"/>
      <c r="GY1" s="1"/>
      <c r="GZ1" s="1"/>
      <c r="HA1" s="78"/>
      <c r="HB1" s="25"/>
      <c r="HC1" s="1"/>
      <c r="HD1" s="1"/>
      <c r="HE1" s="1"/>
      <c r="HF1" s="1"/>
      <c r="HG1" s="1"/>
      <c r="HH1" s="1"/>
      <c r="HI1" s="1"/>
      <c r="HJ1" s="1"/>
      <c r="HK1" s="1"/>
      <c r="HL1" s="1"/>
      <c r="HM1" s="1"/>
      <c r="HN1" s="1"/>
      <c r="HO1" s="1"/>
      <c r="HP1" s="1"/>
      <c r="HQ1" s="1"/>
      <c r="HR1" s="1"/>
      <c r="HS1" s="1"/>
      <c r="HT1" s="1"/>
      <c r="HU1" s="1"/>
      <c r="HV1" s="1"/>
      <c r="HW1" s="1"/>
      <c r="HX1" s="1"/>
      <c r="HY1" s="1"/>
      <c r="HZ1" s="1"/>
      <c r="IA1" s="1"/>
      <c r="IB1" s="1"/>
      <c r="IC1" s="1"/>
      <c r="ID1" s="78"/>
      <c r="IE1" s="25"/>
      <c r="IF1" s="1"/>
      <c r="IG1" s="1"/>
      <c r="IH1" s="1"/>
      <c r="II1" s="1"/>
      <c r="IJ1" s="1"/>
      <c r="IK1" s="1"/>
      <c r="IL1" s="1"/>
      <c r="IM1" s="1"/>
      <c r="IN1" s="1"/>
      <c r="IO1" s="1"/>
      <c r="IP1" s="1"/>
      <c r="IQ1" s="1"/>
      <c r="IR1" s="1"/>
      <c r="IS1" s="1"/>
      <c r="IT1" s="1"/>
      <c r="IU1" s="1"/>
      <c r="IV1" s="1"/>
      <c r="IW1" s="1"/>
      <c r="IX1" s="1"/>
      <c r="IY1" s="1"/>
      <c r="IZ1" s="1"/>
      <c r="JA1" s="1"/>
      <c r="JB1" s="1"/>
      <c r="JC1" s="1"/>
      <c r="JD1" s="1"/>
      <c r="JE1" s="1"/>
      <c r="JF1" s="1"/>
      <c r="JG1" s="78"/>
      <c r="JH1" s="25"/>
      <c r="JI1" s="1"/>
      <c r="JJ1" s="1"/>
      <c r="JK1" s="1"/>
      <c r="JL1" s="1"/>
      <c r="JM1" s="1"/>
      <c r="JN1" s="1"/>
      <c r="JO1" s="1"/>
      <c r="JP1" s="1"/>
      <c r="JQ1" s="1"/>
      <c r="JR1" s="1"/>
      <c r="JS1" s="1"/>
      <c r="JT1" s="1"/>
      <c r="JU1" s="1"/>
      <c r="JV1" s="1"/>
      <c r="JW1" s="1"/>
      <c r="JX1" s="1"/>
      <c r="JY1" s="1"/>
      <c r="JZ1" s="1"/>
      <c r="KA1" s="1"/>
      <c r="KB1" s="1"/>
      <c r="KC1" s="1"/>
      <c r="KD1" s="1"/>
      <c r="KE1" s="1"/>
      <c r="KF1" s="1"/>
      <c r="KG1" s="1"/>
      <c r="KH1" s="1"/>
      <c r="KI1" s="1"/>
      <c r="KJ1" s="78"/>
      <c r="KK1" s="25"/>
      <c r="KL1" s="1"/>
      <c r="KM1" s="1"/>
      <c r="KN1" s="1"/>
      <c r="KO1" s="1"/>
      <c r="KP1" s="1"/>
      <c r="KQ1" s="1"/>
      <c r="KR1" s="1"/>
      <c r="KS1" s="1"/>
      <c r="KT1" s="1"/>
      <c r="KU1" s="1"/>
      <c r="KV1" s="1"/>
      <c r="KW1" s="1"/>
      <c r="KX1" s="1"/>
      <c r="KY1" s="1"/>
      <c r="KZ1" s="1"/>
      <c r="LA1" s="1"/>
      <c r="LB1" s="1"/>
      <c r="LC1" s="1"/>
      <c r="LD1" s="1"/>
      <c r="LE1" s="1"/>
      <c r="LF1" s="1"/>
      <c r="LG1" s="1"/>
      <c r="LH1" s="1"/>
      <c r="LI1" s="1"/>
      <c r="LJ1" s="1"/>
      <c r="LK1" s="1"/>
      <c r="LL1" s="1"/>
      <c r="LM1" s="78"/>
      <c r="LN1" s="25"/>
      <c r="LO1" s="1"/>
      <c r="LP1" s="1"/>
      <c r="LQ1" s="1"/>
      <c r="LR1" s="1"/>
      <c r="LS1" s="1"/>
      <c r="LT1" s="1"/>
      <c r="LU1" s="1"/>
      <c r="LV1" s="1"/>
      <c r="LW1" s="1"/>
      <c r="LX1" s="1"/>
      <c r="LY1" s="1"/>
      <c r="LZ1" s="1"/>
      <c r="MA1" s="1"/>
      <c r="MB1" s="1"/>
      <c r="MC1" s="1"/>
      <c r="MD1" s="1"/>
      <c r="ME1" s="1"/>
      <c r="MF1" s="1"/>
      <c r="MG1" s="1"/>
      <c r="MH1" s="1"/>
      <c r="MI1" s="1"/>
      <c r="MJ1" s="1"/>
      <c r="MK1" s="1"/>
      <c r="ML1" s="1"/>
      <c r="MM1" s="1"/>
      <c r="MN1" s="1"/>
      <c r="MO1" s="1"/>
      <c r="MP1" s="78"/>
      <c r="MQ1" s="25"/>
      <c r="MR1" s="1"/>
      <c r="MS1" s="1"/>
      <c r="MT1" s="1"/>
      <c r="MU1" s="1"/>
      <c r="MV1" s="1"/>
      <c r="MW1" s="1"/>
      <c r="MX1" s="1"/>
      <c r="MY1" s="1"/>
      <c r="MZ1" s="1"/>
      <c r="NA1" s="1"/>
      <c r="NB1" s="1"/>
      <c r="NC1" s="1"/>
      <c r="ND1" s="1"/>
      <c r="NE1" s="1"/>
      <c r="NF1" s="1"/>
      <c r="NG1" s="1"/>
      <c r="NH1" s="1"/>
      <c r="NI1" s="1"/>
      <c r="NJ1" s="1"/>
      <c r="NK1" s="1"/>
      <c r="NL1" s="1"/>
      <c r="NM1" s="1"/>
      <c r="NN1" s="1"/>
      <c r="NO1" s="1"/>
      <c r="NP1" s="1"/>
      <c r="NQ1" s="1"/>
      <c r="NR1" s="1"/>
      <c r="NS1" s="78"/>
      <c r="NT1" s="25"/>
      <c r="NU1" s="1"/>
      <c r="NV1" s="1"/>
      <c r="NW1" s="1"/>
      <c r="NX1" s="1"/>
      <c r="NY1" s="1"/>
      <c r="NZ1" s="1"/>
      <c r="OA1" s="1"/>
      <c r="OB1" s="1"/>
      <c r="OC1" s="1"/>
      <c r="OD1" s="1"/>
      <c r="OE1" s="1"/>
      <c r="OF1" s="1"/>
      <c r="OG1" s="1"/>
      <c r="OH1" s="1"/>
      <c r="OI1" s="1"/>
      <c r="OJ1" s="1"/>
      <c r="OK1" s="1"/>
      <c r="OL1" s="1"/>
      <c r="OM1" s="1"/>
      <c r="ON1" s="1"/>
      <c r="OO1" s="1"/>
      <c r="OP1" s="1"/>
      <c r="OQ1" s="1"/>
      <c r="OR1" s="1"/>
      <c r="OS1" s="1"/>
      <c r="OT1" s="1"/>
      <c r="OU1" s="1"/>
      <c r="OV1" s="78"/>
      <c r="OW1" s="25"/>
      <c r="OX1" s="1"/>
      <c r="OY1" s="1"/>
      <c r="OZ1" s="1"/>
      <c r="PA1" s="1"/>
      <c r="PB1" s="1"/>
      <c r="PC1" s="1"/>
      <c r="PD1" s="1"/>
      <c r="PE1" s="1"/>
      <c r="PF1" s="1"/>
      <c r="PG1" s="1"/>
      <c r="PH1" s="1"/>
      <c r="PI1" s="1"/>
      <c r="PJ1" s="1"/>
      <c r="PK1" s="1"/>
      <c r="PL1" s="1"/>
      <c r="PM1" s="1"/>
      <c r="PN1" s="1"/>
      <c r="PO1" s="1"/>
      <c r="PP1" s="1"/>
      <c r="PQ1" s="1"/>
      <c r="PR1" s="1"/>
      <c r="PS1" s="1"/>
      <c r="PT1" s="1"/>
      <c r="PU1" s="1"/>
      <c r="PV1" s="1"/>
      <c r="PW1" s="1"/>
      <c r="PX1" s="1"/>
      <c r="PY1" s="78"/>
      <c r="PZ1" s="25"/>
      <c r="QA1" s="1"/>
      <c r="QB1" s="1"/>
      <c r="QC1" s="1"/>
      <c r="QD1" s="1"/>
      <c r="QE1" s="1"/>
      <c r="QF1" s="1"/>
      <c r="QG1" s="1"/>
      <c r="QH1" s="1"/>
      <c r="QI1" s="1"/>
      <c r="QJ1" s="1"/>
      <c r="QK1" s="1"/>
      <c r="QL1" s="1"/>
      <c r="QM1" s="1"/>
      <c r="QN1" s="1"/>
      <c r="QO1" s="1"/>
      <c r="QP1" s="1"/>
      <c r="QQ1" s="1"/>
      <c r="QR1" s="1"/>
      <c r="QS1" s="1"/>
      <c r="QT1" s="1"/>
      <c r="QU1" s="1"/>
      <c r="QV1" s="1"/>
      <c r="QW1" s="1"/>
      <c r="QX1" s="1"/>
      <c r="QY1" s="1"/>
      <c r="QZ1" s="1"/>
      <c r="RA1" s="1"/>
      <c r="RB1" s="78"/>
      <c r="RC1" s="25"/>
      <c r="RD1" s="1"/>
      <c r="RE1" s="1"/>
      <c r="RF1" s="1"/>
      <c r="RG1" s="1"/>
      <c r="RH1" s="1"/>
      <c r="RI1" s="1"/>
      <c r="RJ1" s="1"/>
      <c r="RK1" s="1"/>
      <c r="RL1" s="1"/>
      <c r="RM1" s="1"/>
      <c r="RN1" s="1"/>
      <c r="RO1" s="1"/>
      <c r="RP1" s="1"/>
      <c r="RQ1" s="1"/>
      <c r="RR1" s="1"/>
      <c r="RS1" s="1"/>
      <c r="RT1" s="1"/>
      <c r="RU1" s="1"/>
      <c r="RV1" s="1"/>
      <c r="RW1" s="1"/>
      <c r="RX1" s="1"/>
      <c r="RY1" s="1"/>
      <c r="RZ1" s="1"/>
      <c r="SA1" s="1"/>
      <c r="SB1" s="1"/>
      <c r="SC1" s="1"/>
      <c r="SD1" s="1"/>
      <c r="SE1" s="78"/>
      <c r="SF1" s="25"/>
      <c r="SG1" s="1"/>
      <c r="SH1" s="1"/>
      <c r="SI1" s="1"/>
      <c r="SJ1" s="1"/>
      <c r="SK1" s="1"/>
      <c r="SL1" s="1"/>
      <c r="SM1" s="1"/>
      <c r="SN1" s="1"/>
      <c r="SO1" s="1"/>
      <c r="SP1" s="1"/>
      <c r="SQ1" s="1"/>
      <c r="SR1" s="1"/>
      <c r="SS1" s="1"/>
      <c r="ST1" s="1"/>
      <c r="SU1" s="1"/>
      <c r="SV1" s="1"/>
      <c r="SW1" s="1"/>
      <c r="SX1" s="1"/>
      <c r="SY1" s="1"/>
      <c r="SZ1" s="1"/>
      <c r="TA1" s="1"/>
      <c r="TB1" s="1"/>
      <c r="TC1" s="1"/>
      <c r="TD1" s="1"/>
      <c r="TE1" s="1"/>
      <c r="TF1" s="1"/>
      <c r="TG1" s="1"/>
      <c r="TH1" s="78"/>
      <c r="TI1" s="25"/>
      <c r="TJ1" s="1"/>
      <c r="TK1" s="1"/>
      <c r="TL1" s="1"/>
      <c r="TM1" s="1"/>
      <c r="TN1" s="1"/>
      <c r="TO1" s="1"/>
      <c r="TP1" s="1"/>
      <c r="TQ1" s="1"/>
      <c r="TR1" s="1"/>
      <c r="TS1" s="1"/>
      <c r="TT1" s="1"/>
      <c r="TU1" s="1"/>
      <c r="TV1" s="1"/>
      <c r="TW1" s="1"/>
      <c r="TX1" s="1"/>
      <c r="TY1" s="1"/>
      <c r="TZ1" s="1"/>
      <c r="UA1" s="1"/>
      <c r="UB1" s="1"/>
      <c r="UC1" s="1"/>
      <c r="UD1" s="1"/>
      <c r="UE1" s="1"/>
      <c r="UF1" s="1"/>
      <c r="UG1" s="1"/>
      <c r="UH1" s="1"/>
      <c r="UI1" s="1"/>
      <c r="UJ1" s="1"/>
      <c r="UK1" s="78"/>
      <c r="UL1" s="25"/>
      <c r="UM1" s="1"/>
      <c r="UN1" s="1"/>
      <c r="UO1" s="1"/>
      <c r="UP1" s="1"/>
      <c r="UQ1" s="1"/>
      <c r="UR1" s="1"/>
      <c r="US1" s="1"/>
      <c r="UT1" s="1"/>
      <c r="UU1" s="1"/>
      <c r="UV1" s="1"/>
      <c r="UW1" s="1"/>
      <c r="UX1" s="1"/>
      <c r="UY1" s="1"/>
      <c r="UZ1" s="1"/>
      <c r="VA1" s="1"/>
      <c r="VB1" s="1"/>
      <c r="VC1" s="1"/>
      <c r="VD1" s="1"/>
      <c r="VE1" s="1"/>
      <c r="VF1" s="1"/>
      <c r="VG1" s="1"/>
      <c r="VH1" s="1"/>
      <c r="VI1" s="1"/>
      <c r="VJ1" s="1"/>
      <c r="VK1" s="1"/>
      <c r="VL1" s="1"/>
      <c r="VM1" s="1"/>
      <c r="VN1" s="78"/>
      <c r="VO1" s="25"/>
      <c r="VP1" s="1"/>
      <c r="VQ1" s="1"/>
      <c r="VR1" s="1"/>
      <c r="VS1" s="1"/>
      <c r="VT1" s="1"/>
      <c r="VU1" s="1"/>
      <c r="VV1" s="1"/>
      <c r="VW1" s="1"/>
      <c r="VX1" s="1"/>
      <c r="VY1" s="1"/>
      <c r="VZ1" s="1"/>
      <c r="WA1" s="1"/>
      <c r="WB1" s="1"/>
      <c r="WC1" s="1"/>
      <c r="WD1" s="1"/>
      <c r="WE1" s="1"/>
      <c r="WF1" s="1"/>
      <c r="WG1" s="1"/>
      <c r="WH1" s="1"/>
      <c r="WI1" s="1"/>
      <c r="WJ1" s="1"/>
      <c r="WK1" s="1"/>
      <c r="WL1" s="1"/>
      <c r="WM1" s="1"/>
      <c r="WN1" s="1"/>
      <c r="WO1" s="1"/>
      <c r="WP1" s="1"/>
      <c r="WQ1" s="78"/>
      <c r="WR1" s="25"/>
      <c r="WS1" s="1"/>
      <c r="WT1" s="1"/>
      <c r="WU1" s="1"/>
      <c r="WV1" s="1"/>
      <c r="WW1" s="1"/>
      <c r="WX1" s="1"/>
      <c r="WY1" s="1"/>
      <c r="WZ1" s="1"/>
      <c r="XA1" s="1"/>
      <c r="XB1" s="1"/>
      <c r="XC1" s="1"/>
      <c r="XD1" s="1"/>
      <c r="XE1" s="1"/>
      <c r="XF1" s="1"/>
      <c r="XG1" s="1"/>
      <c r="XH1" s="1"/>
      <c r="XI1" s="1"/>
      <c r="XJ1" s="1"/>
      <c r="XK1" s="1"/>
      <c r="XL1" s="1"/>
      <c r="XM1" s="1"/>
      <c r="XN1" s="1"/>
      <c r="XO1" s="1"/>
      <c r="XP1" s="1"/>
      <c r="XQ1" s="1"/>
      <c r="XR1" s="1"/>
      <c r="XS1" s="1"/>
      <c r="XT1" s="78"/>
      <c r="XU1" s="25"/>
      <c r="XV1" s="1"/>
      <c r="XW1" s="1"/>
      <c r="XX1" s="1"/>
      <c r="XY1" s="1"/>
      <c r="XZ1" s="1"/>
      <c r="YA1" s="1"/>
      <c r="YB1" s="1"/>
      <c r="YC1" s="1"/>
      <c r="YD1" s="1"/>
      <c r="YE1" s="1"/>
      <c r="YF1" s="1"/>
      <c r="YG1" s="1"/>
      <c r="YH1" s="1"/>
      <c r="YI1" s="1"/>
      <c r="YJ1" s="1"/>
      <c r="YK1" s="1"/>
      <c r="YL1" s="1"/>
      <c r="YM1" s="1"/>
      <c r="YN1" s="1"/>
      <c r="YO1" s="1"/>
      <c r="YP1" s="1"/>
      <c r="YQ1" s="1"/>
      <c r="YR1" s="1"/>
      <c r="YS1" s="1"/>
      <c r="YT1" s="1"/>
      <c r="YU1" s="1"/>
      <c r="YV1" s="1"/>
      <c r="YW1" s="78"/>
      <c r="YX1" s="25"/>
      <c r="YY1" s="1"/>
      <c r="YZ1" s="1"/>
      <c r="ZA1" s="1"/>
      <c r="ZB1" s="1"/>
      <c r="ZC1" s="1"/>
      <c r="ZD1" s="1"/>
      <c r="ZE1" s="1"/>
      <c r="ZF1" s="1"/>
      <c r="ZG1" s="1"/>
      <c r="ZH1" s="1"/>
      <c r="ZI1" s="1"/>
      <c r="ZJ1" s="1"/>
      <c r="ZK1" s="1"/>
      <c r="ZL1" s="1"/>
      <c r="ZM1" s="1"/>
      <c r="ZN1" s="1"/>
      <c r="ZO1" s="1"/>
      <c r="ZP1" s="1"/>
      <c r="ZQ1" s="1"/>
      <c r="ZR1" s="1"/>
      <c r="ZS1" s="1"/>
      <c r="ZT1" s="1"/>
      <c r="ZU1" s="1"/>
      <c r="ZV1" s="1"/>
      <c r="ZW1" s="1"/>
      <c r="ZX1" s="1"/>
      <c r="ZY1" s="1"/>
      <c r="ZZ1" s="78"/>
      <c r="AAA1" s="25"/>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78"/>
      <c r="ABD1" s="25"/>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78"/>
      <c r="ACG1" s="25"/>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78"/>
      <c r="ADJ1" s="25"/>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78"/>
      <c r="AEM1" s="25"/>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78"/>
      <c r="AFP1" s="25"/>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78"/>
      <c r="AGS1" s="25"/>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78"/>
      <c r="AHV1" s="25"/>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78"/>
      <c r="AIY1" s="25"/>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78"/>
      <c r="AKB1" s="25"/>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78"/>
      <c r="ALE1" s="25"/>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78"/>
      <c r="AMH1" s="25"/>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78"/>
      <c r="ANK1" s="25"/>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78"/>
      <c r="AON1" s="25"/>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78"/>
      <c r="APQ1" s="25"/>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78"/>
      <c r="AQT1" s="25"/>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78"/>
      <c r="ARW1" s="25"/>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78"/>
      <c r="ASZ1" s="25"/>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78"/>
      <c r="AUC1" s="25"/>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78"/>
      <c r="AVF1" s="25"/>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78"/>
      <c r="AWI1" s="25"/>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78"/>
      <c r="AXL1" s="25"/>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78"/>
      <c r="AYO1" s="25"/>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78"/>
      <c r="AZR1" s="25"/>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78"/>
      <c r="BAU1" s="25"/>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78"/>
      <c r="BBX1" s="25"/>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78"/>
      <c r="BDA1" s="25"/>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78"/>
      <c r="BED1" s="25"/>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78"/>
      <c r="BFG1" s="25"/>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78"/>
      <c r="BGJ1" s="25"/>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78"/>
      <c r="BHM1" s="25"/>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78"/>
      <c r="BIP1" s="25"/>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78"/>
      <c r="BJS1" s="25"/>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78"/>
      <c r="BKV1" s="25"/>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78"/>
      <c r="BLY1" s="25"/>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78"/>
      <c r="BNB1" s="25"/>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78"/>
      <c r="BOE1" s="25"/>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78"/>
      <c r="BPH1" s="25"/>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78"/>
      <c r="BQK1" s="25"/>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78"/>
      <c r="BRN1" s="25"/>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78"/>
      <c r="BSQ1" s="25"/>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78"/>
      <c r="BTT1" s="25"/>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78"/>
      <c r="BUW1" s="25"/>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78"/>
      <c r="BVZ1" s="25"/>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78"/>
      <c r="BXC1" s="25"/>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78"/>
      <c r="BYF1" s="25"/>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78"/>
      <c r="BZI1" s="25"/>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78"/>
      <c r="CAL1" s="25"/>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78"/>
      <c r="CBO1" s="25"/>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78"/>
      <c r="CCR1" s="25"/>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78"/>
      <c r="CDU1" s="25"/>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78"/>
      <c r="CEX1" s="25"/>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78"/>
      <c r="CGA1" s="25"/>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78"/>
      <c r="CHD1" s="25"/>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78"/>
      <c r="CIG1" s="25"/>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78"/>
      <c r="CJJ1" s="25"/>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78"/>
      <c r="CKM1" s="25"/>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78"/>
      <c r="CLP1" s="25"/>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78"/>
      <c r="CMS1" s="25"/>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78"/>
      <c r="CNV1" s="25"/>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78"/>
      <c r="COY1" s="25"/>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78"/>
      <c r="CQB1" s="25"/>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78"/>
      <c r="CRE1" s="25"/>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78"/>
      <c r="CSH1" s="25"/>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78"/>
      <c r="CTK1" s="25"/>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78"/>
      <c r="CUN1" s="25"/>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78"/>
      <c r="CVQ1" s="25"/>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78"/>
      <c r="CWT1" s="25"/>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78"/>
      <c r="CXW1" s="25"/>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78"/>
      <c r="CYZ1" s="25"/>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78"/>
      <c r="DAC1" s="25"/>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78"/>
      <c r="DBF1" s="25"/>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78"/>
      <c r="DCI1" s="25"/>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78"/>
      <c r="DDL1" s="25"/>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78"/>
      <c r="DEO1" s="25"/>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78"/>
      <c r="DFR1" s="25"/>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78"/>
      <c r="DGU1" s="25"/>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78"/>
      <c r="DHX1" s="25"/>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78"/>
      <c r="DJA1" s="25"/>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78"/>
      <c r="DKD1" s="25"/>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78"/>
      <c r="DLG1" s="25"/>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78"/>
      <c r="DMJ1" s="25"/>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78"/>
      <c r="DNM1" s="25"/>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78"/>
      <c r="DOP1" s="25"/>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78"/>
      <c r="DPS1" s="25"/>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78"/>
      <c r="DQV1" s="25"/>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78"/>
      <c r="DRY1" s="25"/>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78"/>
      <c r="DTB1" s="25"/>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78"/>
      <c r="DUE1" s="25"/>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78"/>
      <c r="DVH1" s="25"/>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78"/>
      <c r="DWK1" s="25"/>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78"/>
      <c r="DXN1" s="25"/>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78"/>
      <c r="DYQ1" s="25"/>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78"/>
      <c r="DZT1" s="25"/>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78"/>
      <c r="EAW1" s="25"/>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78"/>
      <c r="EBZ1" s="25"/>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78"/>
      <c r="EDC1" s="25"/>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78"/>
      <c r="EEF1" s="25"/>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78"/>
      <c r="EFI1" s="25"/>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78"/>
      <c r="EGL1" s="25"/>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78"/>
      <c r="EHO1" s="25"/>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78"/>
      <c r="EIR1" s="25"/>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78"/>
      <c r="EJU1" s="25"/>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78"/>
      <c r="EKX1" s="25"/>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78"/>
      <c r="EMA1" s="25"/>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78"/>
      <c r="END1" s="25"/>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78"/>
      <c r="EOG1" s="25"/>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78"/>
      <c r="EPJ1" s="25"/>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78"/>
      <c r="EQM1" s="25"/>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78"/>
      <c r="ERP1" s="25"/>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78"/>
      <c r="ESS1" s="25"/>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78"/>
      <c r="ETV1" s="25"/>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78"/>
      <c r="EUY1" s="25"/>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78"/>
      <c r="EWB1" s="25"/>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78"/>
      <c r="EXE1" s="25"/>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78"/>
      <c r="EYH1" s="25"/>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78"/>
      <c r="EZK1" s="25"/>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78"/>
      <c r="FAN1" s="25"/>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78"/>
      <c r="FBQ1" s="25"/>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78"/>
      <c r="FCT1" s="25"/>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78"/>
      <c r="FDW1" s="25"/>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78"/>
      <c r="FEZ1" s="25"/>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78"/>
      <c r="FGC1" s="25"/>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78"/>
      <c r="FHF1" s="25"/>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78"/>
      <c r="FII1" s="25"/>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78"/>
      <c r="FJL1" s="25"/>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78"/>
      <c r="FKO1" s="25"/>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78"/>
      <c r="FLR1" s="25"/>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78"/>
      <c r="FMU1" s="25"/>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78"/>
      <c r="FNX1" s="25"/>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78"/>
      <c r="FPA1" s="25"/>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78"/>
      <c r="FQD1" s="25"/>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78"/>
      <c r="FRG1" s="25"/>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78"/>
      <c r="FSJ1" s="25"/>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78"/>
      <c r="FTM1" s="25"/>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78"/>
      <c r="FUP1" s="25"/>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78"/>
      <c r="FVS1" s="25"/>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78"/>
      <c r="FWV1" s="25"/>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78"/>
      <c r="FXY1" s="25"/>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78"/>
      <c r="FZB1" s="25"/>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78"/>
      <c r="GAE1" s="25"/>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78"/>
      <c r="GBH1" s="25"/>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78"/>
      <c r="GCK1" s="25"/>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78"/>
      <c r="GDN1" s="25"/>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78"/>
      <c r="GEQ1" s="25"/>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78"/>
      <c r="GFT1" s="25"/>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78"/>
      <c r="GGW1" s="25"/>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78"/>
      <c r="GHZ1" s="25"/>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78"/>
      <c r="GJC1" s="25"/>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78"/>
      <c r="GKF1" s="25"/>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78"/>
      <c r="GLI1" s="25"/>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78"/>
      <c r="GML1" s="25"/>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78"/>
      <c r="GNO1" s="25"/>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78"/>
      <c r="GOR1" s="25"/>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78"/>
      <c r="GPU1" s="25"/>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78"/>
      <c r="GQX1" s="25"/>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78"/>
      <c r="GSA1" s="25"/>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78"/>
      <c r="GTD1" s="25"/>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78"/>
      <c r="GUG1" s="25"/>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78"/>
      <c r="GVJ1" s="25"/>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78"/>
      <c r="GWM1" s="25"/>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78"/>
      <c r="GXP1" s="25"/>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78"/>
      <c r="GYS1" s="25"/>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78"/>
      <c r="GZV1" s="25"/>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78"/>
      <c r="HAY1" s="25"/>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78"/>
      <c r="HCB1" s="25"/>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78"/>
      <c r="HDE1" s="25"/>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78"/>
      <c r="HEH1" s="25"/>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78"/>
      <c r="HFK1" s="25"/>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78"/>
      <c r="HGN1" s="25"/>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78"/>
      <c r="HHQ1" s="25"/>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78"/>
      <c r="HIT1" s="25"/>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78"/>
      <c r="HJW1" s="25"/>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78"/>
      <c r="HKZ1" s="25"/>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78"/>
      <c r="HMC1" s="25"/>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78"/>
      <c r="HNF1" s="25"/>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78"/>
      <c r="HOI1" s="25"/>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78"/>
      <c r="HPL1" s="25"/>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78"/>
      <c r="HQO1" s="25"/>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78"/>
      <c r="HRR1" s="25"/>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78"/>
      <c r="HSU1" s="25"/>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78"/>
      <c r="HTX1" s="25"/>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78"/>
      <c r="HVA1" s="25"/>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78"/>
      <c r="HWD1" s="25"/>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78"/>
      <c r="HXG1" s="25"/>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78"/>
      <c r="HYJ1" s="25"/>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78"/>
      <c r="HZM1" s="25"/>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78"/>
      <c r="IAP1" s="25"/>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78"/>
      <c r="IBS1" s="25"/>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78"/>
      <c r="ICV1" s="25"/>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78"/>
      <c r="IDY1" s="25"/>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78"/>
      <c r="IFB1" s="25"/>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78"/>
      <c r="IGE1" s="25"/>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78"/>
      <c r="IHH1" s="25"/>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78"/>
      <c r="IIK1" s="25"/>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78"/>
      <c r="IJN1" s="25"/>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78"/>
      <c r="IKQ1" s="25"/>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78"/>
      <c r="ILT1" s="25"/>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78"/>
      <c r="IMW1" s="25"/>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78"/>
      <c r="INZ1" s="25"/>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78"/>
      <c r="IPC1" s="25"/>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78"/>
      <c r="IQF1" s="25"/>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78"/>
      <c r="IRI1" s="25"/>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78"/>
      <c r="ISL1" s="25"/>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78"/>
      <c r="ITO1" s="25"/>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78"/>
      <c r="IUR1" s="25"/>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78"/>
      <c r="IVU1" s="25"/>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78"/>
      <c r="IWX1" s="25"/>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78"/>
      <c r="IYA1" s="25"/>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78"/>
      <c r="IZD1" s="25"/>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78"/>
      <c r="JAG1" s="25"/>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78"/>
      <c r="JBJ1" s="25"/>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78"/>
      <c r="JCM1" s="25"/>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78"/>
      <c r="JDP1" s="25"/>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78"/>
      <c r="JES1" s="25"/>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78"/>
      <c r="JFV1" s="25"/>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78"/>
      <c r="JGY1" s="25"/>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78"/>
      <c r="JIB1" s="25"/>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78"/>
      <c r="JJE1" s="25"/>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78"/>
      <c r="JKH1" s="25"/>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78"/>
      <c r="JLK1" s="25"/>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78"/>
      <c r="JMN1" s="25"/>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78"/>
      <c r="JNQ1" s="25"/>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78"/>
      <c r="JOT1" s="25"/>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78"/>
      <c r="JPW1" s="25"/>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78"/>
      <c r="JQZ1" s="25"/>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78"/>
      <c r="JSC1" s="25"/>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78"/>
      <c r="JTF1" s="25"/>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78"/>
      <c r="JUI1" s="25"/>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78"/>
      <c r="JVL1" s="25"/>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78"/>
      <c r="JWO1" s="25"/>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78"/>
      <c r="JXR1" s="25"/>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78"/>
      <c r="JYU1" s="25"/>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78"/>
      <c r="JZX1" s="25"/>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78"/>
      <c r="KBA1" s="25"/>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78"/>
      <c r="KCD1" s="25"/>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78"/>
      <c r="KDG1" s="25"/>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78"/>
      <c r="KEJ1" s="25"/>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78"/>
      <c r="KFM1" s="25"/>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78"/>
      <c r="KGP1" s="25"/>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78"/>
      <c r="KHS1" s="25"/>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78"/>
      <c r="KIV1" s="25"/>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78"/>
      <c r="KJY1" s="25"/>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78"/>
      <c r="KLB1" s="25"/>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78"/>
      <c r="KME1" s="25"/>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78"/>
      <c r="KNH1" s="25"/>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78"/>
      <c r="KOK1" s="25"/>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78"/>
      <c r="KPN1" s="25"/>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78"/>
      <c r="KQQ1" s="25"/>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78"/>
      <c r="KRT1" s="25"/>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78"/>
      <c r="KSW1" s="25"/>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78"/>
      <c r="KTZ1" s="25"/>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78"/>
      <c r="KVC1" s="25"/>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78"/>
      <c r="KWF1" s="25"/>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78"/>
      <c r="KXI1" s="25"/>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78"/>
      <c r="KYL1" s="25"/>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78"/>
      <c r="KZO1" s="25"/>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78"/>
      <c r="LAR1" s="25"/>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78"/>
      <c r="LBU1" s="25"/>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78"/>
      <c r="LCX1" s="25"/>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78"/>
      <c r="LEA1" s="25"/>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78"/>
      <c r="LFD1" s="25"/>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78"/>
      <c r="LGG1" s="25"/>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78"/>
      <c r="LHJ1" s="25"/>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78"/>
      <c r="LIM1" s="25"/>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78"/>
      <c r="LJP1" s="25"/>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78"/>
      <c r="LKS1" s="25"/>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78"/>
      <c r="LLV1" s="25"/>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78"/>
      <c r="LMY1" s="25"/>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78"/>
      <c r="LOB1" s="25"/>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78"/>
      <c r="LPE1" s="25"/>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78"/>
      <c r="LQH1" s="25"/>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78"/>
      <c r="LRK1" s="25"/>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78"/>
      <c r="LSN1" s="25"/>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78"/>
      <c r="LTQ1" s="25"/>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78"/>
      <c r="LUT1" s="25"/>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78"/>
      <c r="LVW1" s="25"/>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78"/>
      <c r="LWZ1" s="25"/>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78"/>
      <c r="LYC1" s="25"/>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78"/>
      <c r="LZF1" s="25"/>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78"/>
      <c r="MAI1" s="25"/>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78"/>
      <c r="MBL1" s="25"/>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78"/>
      <c r="MCO1" s="25"/>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78"/>
      <c r="MDR1" s="25"/>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78"/>
      <c r="MEU1" s="25"/>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78"/>
      <c r="MFX1" s="25"/>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78"/>
      <c r="MHA1" s="25"/>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78"/>
      <c r="MID1" s="25"/>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78"/>
      <c r="MJG1" s="25"/>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78"/>
      <c r="MKJ1" s="25"/>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78"/>
      <c r="MLM1" s="25"/>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78"/>
      <c r="MMP1" s="25"/>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78"/>
      <c r="MNS1" s="25"/>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78"/>
      <c r="MOV1" s="25"/>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78"/>
      <c r="MPY1" s="25"/>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78"/>
      <c r="MRB1" s="25"/>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78"/>
      <c r="MSE1" s="25"/>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78"/>
      <c r="MTH1" s="25"/>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78"/>
      <c r="MUK1" s="25"/>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78"/>
      <c r="MVN1" s="25"/>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78"/>
      <c r="MWQ1" s="25"/>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78"/>
      <c r="MXT1" s="25"/>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78"/>
      <c r="MYW1" s="25"/>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78"/>
      <c r="MZZ1" s="25"/>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78"/>
      <c r="NBC1" s="25"/>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78"/>
      <c r="NCF1" s="25"/>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78"/>
      <c r="NDI1" s="25"/>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78"/>
      <c r="NEL1" s="25"/>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78"/>
      <c r="NFO1" s="25"/>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78"/>
      <c r="NGR1" s="25"/>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78"/>
      <c r="NHU1" s="25"/>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78"/>
      <c r="NIX1" s="25"/>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78"/>
      <c r="NKA1" s="25"/>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78"/>
      <c r="NLD1" s="25"/>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78"/>
      <c r="NMG1" s="25"/>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78"/>
      <c r="NNJ1" s="25"/>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78"/>
      <c r="NOM1" s="25"/>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78"/>
      <c r="NPP1" s="25"/>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78"/>
      <c r="NQS1" s="25"/>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78"/>
      <c r="NRV1" s="25"/>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78"/>
      <c r="NSY1" s="25"/>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78"/>
      <c r="NUB1" s="25"/>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78"/>
      <c r="NVE1" s="25"/>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78"/>
      <c r="NWH1" s="25"/>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78"/>
      <c r="NXK1" s="25"/>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78"/>
      <c r="NYN1" s="25"/>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78"/>
      <c r="NZQ1" s="25"/>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78"/>
      <c r="OAT1" s="25"/>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78"/>
      <c r="OBW1" s="25"/>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78"/>
      <c r="OCZ1" s="25"/>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78"/>
      <c r="OEC1" s="25"/>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78"/>
      <c r="OFF1" s="25"/>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78"/>
      <c r="OGI1" s="25"/>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78"/>
      <c r="OHL1" s="25"/>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78"/>
      <c r="OIO1" s="25"/>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78"/>
      <c r="OJR1" s="25"/>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78"/>
      <c r="OKU1" s="25"/>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78"/>
      <c r="OLX1" s="25"/>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78"/>
      <c r="ONA1" s="25"/>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78"/>
      <c r="OOD1" s="25"/>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78"/>
      <c r="OPG1" s="25"/>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78"/>
      <c r="OQJ1" s="25"/>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78"/>
      <c r="ORM1" s="25"/>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78"/>
      <c r="OSP1" s="25"/>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78"/>
      <c r="OTS1" s="25"/>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78"/>
      <c r="OUV1" s="25"/>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78"/>
      <c r="OVY1" s="25"/>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78"/>
      <c r="OXB1" s="25"/>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78"/>
      <c r="OYE1" s="25"/>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78"/>
      <c r="OZH1" s="25"/>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78"/>
      <c r="PAK1" s="25"/>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78"/>
      <c r="PBN1" s="25"/>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78"/>
      <c r="PCQ1" s="25"/>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78"/>
      <c r="PDT1" s="25"/>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78"/>
      <c r="PEW1" s="25"/>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78"/>
      <c r="PFZ1" s="25"/>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78"/>
      <c r="PHC1" s="25"/>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78"/>
      <c r="PIF1" s="25"/>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78"/>
      <c r="PJI1" s="25"/>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78"/>
      <c r="PKL1" s="25"/>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78"/>
      <c r="PLO1" s="25"/>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78"/>
      <c r="PMR1" s="25"/>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78"/>
      <c r="PNU1" s="25"/>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78"/>
      <c r="POX1" s="25"/>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78"/>
      <c r="PQA1" s="25"/>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78"/>
      <c r="PRD1" s="25"/>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78"/>
      <c r="PSG1" s="25"/>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78"/>
      <c r="PTJ1" s="25"/>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78"/>
      <c r="PUM1" s="25"/>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78"/>
      <c r="PVP1" s="25"/>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78"/>
      <c r="PWS1" s="25"/>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78"/>
      <c r="PXV1" s="25"/>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78"/>
      <c r="PYY1" s="25"/>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78"/>
      <c r="QAB1" s="25"/>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78"/>
      <c r="QBE1" s="25"/>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78"/>
      <c r="QCH1" s="25"/>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78"/>
      <c r="QDK1" s="25"/>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78"/>
      <c r="QEN1" s="25"/>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78"/>
      <c r="QFQ1" s="25"/>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78"/>
      <c r="QGT1" s="25"/>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78"/>
      <c r="QHW1" s="25"/>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78"/>
      <c r="QIZ1" s="25"/>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78"/>
      <c r="QKC1" s="25"/>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78"/>
      <c r="QLF1" s="25"/>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78"/>
      <c r="QMI1" s="25"/>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78"/>
      <c r="QNL1" s="25"/>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78"/>
      <c r="QOO1" s="25"/>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78"/>
      <c r="QPR1" s="25"/>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78"/>
      <c r="QQU1" s="25"/>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78"/>
      <c r="QRX1" s="25"/>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78"/>
      <c r="QTA1" s="25"/>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78"/>
      <c r="QUD1" s="25"/>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78"/>
      <c r="QVG1" s="25"/>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78"/>
      <c r="QWJ1" s="25"/>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78"/>
      <c r="QXM1" s="25"/>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78"/>
      <c r="QYP1" s="25"/>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78"/>
      <c r="QZS1" s="25"/>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78"/>
      <c r="RAV1" s="25"/>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78"/>
      <c r="RBY1" s="25"/>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78"/>
      <c r="RDB1" s="25"/>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78"/>
      <c r="REE1" s="25"/>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78"/>
      <c r="RFH1" s="25"/>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78"/>
      <c r="RGK1" s="25"/>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78"/>
      <c r="RHN1" s="25"/>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78"/>
      <c r="RIQ1" s="25"/>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78"/>
      <c r="RJT1" s="25"/>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78"/>
      <c r="RKW1" s="25"/>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78"/>
      <c r="RLZ1" s="25"/>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78"/>
      <c r="RNC1" s="25"/>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78"/>
      <c r="ROF1" s="25"/>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78"/>
      <c r="RPI1" s="25"/>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78"/>
      <c r="RQL1" s="25"/>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78"/>
      <c r="RRO1" s="25"/>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78"/>
      <c r="RSR1" s="25"/>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78"/>
      <c r="RTU1" s="25"/>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78"/>
      <c r="RUX1" s="25"/>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78"/>
      <c r="RWA1" s="25"/>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78"/>
      <c r="RXD1" s="25"/>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78"/>
      <c r="RYG1" s="25"/>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78"/>
      <c r="RZJ1" s="25"/>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78"/>
      <c r="SAM1" s="25"/>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78"/>
      <c r="SBP1" s="25"/>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78"/>
      <c r="SCS1" s="25"/>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78"/>
      <c r="SDV1" s="25"/>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78"/>
      <c r="SEY1" s="25"/>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78"/>
      <c r="SGB1" s="25"/>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78"/>
      <c r="SHE1" s="25"/>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78"/>
      <c r="SIH1" s="25"/>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78"/>
      <c r="SJK1" s="25"/>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78"/>
      <c r="SKN1" s="25"/>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78"/>
      <c r="SLQ1" s="25"/>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78"/>
      <c r="SMT1" s="25"/>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78"/>
      <c r="SNW1" s="25"/>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78"/>
      <c r="SOZ1" s="25"/>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78"/>
      <c r="SQC1" s="25"/>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78"/>
      <c r="SRF1" s="25"/>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78"/>
      <c r="SSI1" s="25"/>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78"/>
      <c r="STL1" s="25"/>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78"/>
      <c r="SUO1" s="25"/>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78"/>
      <c r="SVR1" s="25"/>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78"/>
      <c r="SWU1" s="25"/>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78"/>
      <c r="SXX1" s="25"/>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78"/>
      <c r="SZA1" s="25"/>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78"/>
      <c r="TAD1" s="25"/>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78"/>
      <c r="TBG1" s="25"/>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78"/>
      <c r="TCJ1" s="25"/>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78"/>
      <c r="TDM1" s="25"/>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78"/>
      <c r="TEP1" s="25"/>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78"/>
      <c r="TFS1" s="25"/>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78"/>
      <c r="TGV1" s="25"/>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78"/>
      <c r="THY1" s="25"/>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78"/>
      <c r="TJB1" s="25"/>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78"/>
      <c r="TKE1" s="25"/>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78"/>
      <c r="TLH1" s="25"/>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78"/>
      <c r="TMK1" s="25"/>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78"/>
      <c r="TNN1" s="25"/>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78"/>
      <c r="TOQ1" s="25"/>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78"/>
      <c r="TPT1" s="25"/>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78"/>
      <c r="TQW1" s="25"/>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78"/>
      <c r="TRZ1" s="25"/>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78"/>
      <c r="TTC1" s="25"/>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78"/>
      <c r="TUF1" s="25"/>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78"/>
      <c r="TVI1" s="25"/>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78"/>
      <c r="TWL1" s="25"/>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78"/>
      <c r="TXO1" s="25"/>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78"/>
      <c r="TYR1" s="25"/>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78"/>
      <c r="TZU1" s="25"/>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78"/>
      <c r="UAX1" s="25"/>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78"/>
      <c r="UCA1" s="25"/>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78"/>
      <c r="UDD1" s="25"/>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78"/>
      <c r="UEG1" s="25"/>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78"/>
      <c r="UFJ1" s="25"/>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78"/>
      <c r="UGM1" s="25"/>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78"/>
      <c r="UHP1" s="25"/>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78"/>
      <c r="UIS1" s="25"/>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78"/>
      <c r="UJV1" s="25"/>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78"/>
      <c r="UKY1" s="25"/>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78"/>
      <c r="UMB1" s="25"/>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78"/>
      <c r="UNE1" s="25"/>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78"/>
      <c r="UOH1" s="25"/>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78"/>
      <c r="UPK1" s="25"/>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78"/>
      <c r="UQN1" s="25"/>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78"/>
      <c r="URQ1" s="25"/>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78"/>
      <c r="UST1" s="25"/>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78"/>
      <c r="UTW1" s="25"/>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78"/>
      <c r="UUZ1" s="25"/>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78"/>
      <c r="UWC1" s="25"/>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78"/>
      <c r="UXF1" s="25"/>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78"/>
      <c r="UYI1" s="25"/>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78"/>
      <c r="UZL1" s="25"/>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78"/>
      <c r="VAO1" s="25"/>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78"/>
      <c r="VBR1" s="25"/>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78"/>
      <c r="VCU1" s="25"/>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78"/>
      <c r="VDX1" s="25"/>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78"/>
      <c r="VFA1" s="25"/>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78"/>
      <c r="VGD1" s="25"/>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78"/>
      <c r="VHG1" s="25"/>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78"/>
      <c r="VIJ1" s="25"/>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78"/>
      <c r="VJM1" s="25"/>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78"/>
      <c r="VKP1" s="25"/>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78"/>
      <c r="VLS1" s="25"/>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78"/>
      <c r="VMV1" s="25"/>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78"/>
      <c r="VNY1" s="25"/>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78"/>
      <c r="VPB1" s="25"/>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78"/>
      <c r="VQE1" s="25"/>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78"/>
      <c r="VRH1" s="25"/>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78"/>
      <c r="VSK1" s="25"/>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78"/>
      <c r="VTN1" s="25"/>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78"/>
      <c r="VUQ1" s="25"/>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78"/>
      <c r="VVT1" s="25"/>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78"/>
      <c r="VWW1" s="25"/>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78"/>
      <c r="VXZ1" s="25"/>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78"/>
      <c r="VZC1" s="25"/>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78"/>
      <c r="WAF1" s="25"/>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78"/>
      <c r="WBI1" s="25"/>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78"/>
      <c r="WCL1" s="25"/>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78"/>
      <c r="WDO1" s="25"/>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78"/>
      <c r="WER1" s="25"/>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78"/>
      <c r="WFU1" s="25"/>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78"/>
      <c r="WGX1" s="25"/>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78"/>
      <c r="WIA1" s="25"/>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78"/>
      <c r="WJD1" s="25"/>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78"/>
      <c r="WKG1" s="25"/>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78"/>
      <c r="WLJ1" s="25"/>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78"/>
      <c r="WMM1" s="25"/>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78"/>
      <c r="WNP1" s="25"/>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78"/>
      <c r="WOS1" s="25"/>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78"/>
      <c r="WPV1" s="25"/>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78"/>
      <c r="WQY1" s="25"/>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78"/>
      <c r="WSB1" s="25"/>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78"/>
      <c r="WTE1" s="25"/>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78"/>
      <c r="WUH1" s="25"/>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78"/>
      <c r="WVK1" s="25"/>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78"/>
      <c r="WWN1" s="25"/>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78"/>
      <c r="WXQ1" s="25"/>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78"/>
      <c r="WYT1" s="25"/>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78"/>
      <c r="WZW1" s="25"/>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78"/>
      <c r="XAZ1" s="25"/>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78"/>
      <c r="XCC1" s="25"/>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78"/>
      <c r="XDF1" s="25"/>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78"/>
      <c r="XEI1" s="25"/>
      <c r="XEJ1" s="1"/>
      <c r="XEK1" s="1"/>
      <c r="XEL1" s="1"/>
      <c r="XEM1" s="1"/>
      <c r="XEN1" s="1"/>
      <c r="XEO1" s="1"/>
      <c r="XEP1" s="1"/>
      <c r="XEQ1" s="1"/>
      <c r="XER1" s="1"/>
      <c r="XES1" s="1"/>
      <c r="XET1" s="1"/>
      <c r="XEU1" s="1"/>
      <c r="XEV1" s="1"/>
      <c r="XEW1" s="1"/>
      <c r="XEX1" s="1"/>
      <c r="XEY1" s="1"/>
      <c r="XEZ1" s="1"/>
      <c r="XFA1" s="1"/>
      <c r="XFB1" s="1"/>
      <c r="XFC1" s="1"/>
      <c r="XFD1" s="1"/>
    </row>
    <row r="2" spans="1:16384" ht="16.5" thickTop="1" thickBot="1" x14ac:dyDescent="0.3">
      <c r="B2" s="208" t="s">
        <v>478</v>
      </c>
      <c r="AG2" s="209" t="s">
        <v>317</v>
      </c>
      <c r="AJ2" s="3">
        <v>47</v>
      </c>
      <c r="AK2" s="4">
        <v>48</v>
      </c>
      <c r="AL2" s="4">
        <v>49</v>
      </c>
      <c r="AM2" s="4">
        <v>50</v>
      </c>
      <c r="AN2" s="4">
        <v>58</v>
      </c>
      <c r="AO2" s="4">
        <v>51</v>
      </c>
      <c r="AP2" s="4">
        <v>52</v>
      </c>
      <c r="AQ2" s="4">
        <v>53</v>
      </c>
      <c r="AR2" s="4">
        <v>54</v>
      </c>
      <c r="AS2" s="4">
        <v>55</v>
      </c>
      <c r="AT2" s="4">
        <v>56</v>
      </c>
      <c r="AU2" s="4">
        <v>57</v>
      </c>
      <c r="AV2" s="4">
        <v>59</v>
      </c>
      <c r="AW2" s="4">
        <v>60</v>
      </c>
      <c r="AX2" s="4">
        <v>61</v>
      </c>
      <c r="AY2" s="4">
        <v>62</v>
      </c>
      <c r="AZ2" s="4">
        <v>64</v>
      </c>
      <c r="BA2" s="4">
        <v>65</v>
      </c>
      <c r="BB2" s="4">
        <v>165</v>
      </c>
      <c r="BC2" s="4">
        <v>166</v>
      </c>
      <c r="BD2" s="4">
        <v>180</v>
      </c>
      <c r="BE2" s="4">
        <v>204</v>
      </c>
      <c r="BF2" s="4">
        <v>454</v>
      </c>
      <c r="BG2" s="4">
        <v>488</v>
      </c>
      <c r="BH2" s="5"/>
    </row>
    <row r="3" spans="1:16384" ht="15.75" thickBot="1" x14ac:dyDescent="0.3">
      <c r="B3" s="398" t="s">
        <v>369</v>
      </c>
      <c r="C3" s="399"/>
      <c r="D3" s="399"/>
      <c r="E3" s="399"/>
      <c r="F3" s="399"/>
      <c r="G3" s="399"/>
      <c r="H3" s="248"/>
      <c r="I3" s="248"/>
      <c r="J3" s="248"/>
      <c r="K3" s="249"/>
      <c r="L3" s="249"/>
      <c r="M3" s="249"/>
      <c r="N3" s="249"/>
      <c r="O3" s="249"/>
      <c r="P3" s="249"/>
      <c r="Q3" s="249"/>
      <c r="R3" s="249"/>
      <c r="S3" s="249"/>
      <c r="T3" s="249"/>
      <c r="U3" s="249"/>
      <c r="V3" s="249"/>
      <c r="W3" s="249"/>
      <c r="X3" s="249"/>
      <c r="Y3" s="249"/>
      <c r="Z3" s="249"/>
      <c r="AA3" s="249"/>
      <c r="AB3" s="249"/>
      <c r="AC3" s="399"/>
      <c r="AD3" s="400"/>
      <c r="AG3" s="209" t="s">
        <v>318</v>
      </c>
      <c r="AJ3" s="116" t="s">
        <v>149</v>
      </c>
      <c r="AK3" s="117" t="s">
        <v>150</v>
      </c>
      <c r="AL3" s="117" t="s">
        <v>151</v>
      </c>
      <c r="AM3" s="117" t="s">
        <v>152</v>
      </c>
      <c r="AN3" s="117" t="s">
        <v>158</v>
      </c>
      <c r="AO3" s="117" t="s">
        <v>153</v>
      </c>
      <c r="AP3" s="117" t="s">
        <v>73</v>
      </c>
      <c r="AQ3" s="117" t="s">
        <v>154</v>
      </c>
      <c r="AR3" s="117" t="s">
        <v>446</v>
      </c>
      <c r="AS3" s="117" t="s">
        <v>155</v>
      </c>
      <c r="AT3" s="117" t="s">
        <v>156</v>
      </c>
      <c r="AU3" s="117" t="s">
        <v>157</v>
      </c>
      <c r="AV3" s="117" t="s">
        <v>159</v>
      </c>
      <c r="AW3" s="117" t="s">
        <v>79</v>
      </c>
      <c r="AX3" s="117" t="s">
        <v>160</v>
      </c>
      <c r="AY3" s="117" t="s">
        <v>161</v>
      </c>
      <c r="AZ3" s="117" t="s">
        <v>162</v>
      </c>
      <c r="BA3" s="117" t="s">
        <v>163</v>
      </c>
      <c r="BB3" s="117" t="s">
        <v>164</v>
      </c>
      <c r="BC3" s="117" t="s">
        <v>165</v>
      </c>
      <c r="BD3" s="117" t="s">
        <v>166</v>
      </c>
      <c r="BE3" s="117" t="s">
        <v>448</v>
      </c>
      <c r="BF3" s="117" t="s">
        <v>167</v>
      </c>
      <c r="BG3" s="117" t="s">
        <v>168</v>
      </c>
      <c r="BH3" s="118"/>
    </row>
    <row r="4" spans="1:16384" x14ac:dyDescent="0.25">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G4" s="207">
        <v>2010</v>
      </c>
      <c r="AJ4" s="102" t="s">
        <v>169</v>
      </c>
      <c r="AK4" s="114" t="s">
        <v>170</v>
      </c>
      <c r="AL4" s="114" t="s">
        <v>171</v>
      </c>
      <c r="AM4" s="114" t="s">
        <v>172</v>
      </c>
      <c r="AN4" s="119" t="s">
        <v>180</v>
      </c>
      <c r="AO4" s="119" t="s">
        <v>173</v>
      </c>
      <c r="AP4" s="119" t="s">
        <v>174</v>
      </c>
      <c r="AQ4" s="119" t="s">
        <v>175</v>
      </c>
      <c r="AR4" s="119" t="s">
        <v>176</v>
      </c>
      <c r="AS4" s="119" t="s">
        <v>177</v>
      </c>
      <c r="AT4" s="119" t="s">
        <v>178</v>
      </c>
      <c r="AU4" s="119" t="s">
        <v>179</v>
      </c>
      <c r="AV4" s="119" t="s">
        <v>181</v>
      </c>
      <c r="AW4" s="119" t="s">
        <v>182</v>
      </c>
      <c r="AX4" s="119" t="s">
        <v>183</v>
      </c>
      <c r="AY4" s="119" t="s">
        <v>184</v>
      </c>
      <c r="AZ4" s="119" t="s">
        <v>185</v>
      </c>
      <c r="BA4" s="236" t="s">
        <v>432</v>
      </c>
      <c r="BB4" s="119" t="s">
        <v>186</v>
      </c>
      <c r="BC4" s="119" t="s">
        <v>187</v>
      </c>
      <c r="BD4" s="114"/>
      <c r="BE4" s="119" t="s">
        <v>188</v>
      </c>
      <c r="BF4" s="119" t="s">
        <v>167</v>
      </c>
      <c r="BG4" s="119" t="s">
        <v>189</v>
      </c>
      <c r="BH4" s="120"/>
    </row>
    <row r="5" spans="1:16384" ht="15" customHeight="1" x14ac:dyDescent="0.25">
      <c r="B5" s="402" t="s">
        <v>16</v>
      </c>
      <c r="C5" s="402"/>
      <c r="D5" s="402"/>
      <c r="E5" s="402"/>
      <c r="F5" s="402"/>
      <c r="G5" s="402"/>
      <c r="H5" s="401">
        <v>2013</v>
      </c>
      <c r="I5" s="401"/>
      <c r="J5" s="401"/>
      <c r="AG5" s="207">
        <v>2011</v>
      </c>
      <c r="AJ5" s="96" t="s">
        <v>190</v>
      </c>
      <c r="AK5" s="97"/>
      <c r="AL5" s="97" t="s">
        <v>151</v>
      </c>
      <c r="AM5" s="97"/>
      <c r="AN5" s="98" t="s">
        <v>193</v>
      </c>
      <c r="AO5" s="98" t="s">
        <v>191</v>
      </c>
      <c r="AP5" s="98"/>
      <c r="AQ5" s="97"/>
      <c r="AR5" s="98" t="s">
        <v>192</v>
      </c>
      <c r="AS5" s="97" t="s">
        <v>439</v>
      </c>
      <c r="AT5" s="97"/>
      <c r="AU5" s="97"/>
      <c r="AV5" s="97"/>
      <c r="AW5" s="98" t="s">
        <v>442</v>
      </c>
      <c r="AX5" s="98" t="s">
        <v>194</v>
      </c>
      <c r="AY5" s="98" t="s">
        <v>195</v>
      </c>
      <c r="AZ5" s="98" t="s">
        <v>196</v>
      </c>
      <c r="BA5" s="236" t="s">
        <v>433</v>
      </c>
      <c r="BB5" s="98" t="s">
        <v>197</v>
      </c>
      <c r="BC5" s="97"/>
      <c r="BD5" s="97"/>
      <c r="BE5" s="98" t="s">
        <v>437</v>
      </c>
      <c r="BF5" s="98"/>
      <c r="BG5" s="97" t="s">
        <v>198</v>
      </c>
      <c r="BH5" s="99"/>
    </row>
    <row r="6" spans="1:16384" ht="9.9499999999999993" customHeight="1" x14ac:dyDescent="0.25">
      <c r="B6" s="212"/>
      <c r="C6" s="213"/>
      <c r="D6" s="213"/>
      <c r="E6" s="213"/>
      <c r="F6" s="211"/>
      <c r="G6" s="211"/>
      <c r="AG6" s="207">
        <v>2012</v>
      </c>
      <c r="AJ6" s="96" t="s">
        <v>199</v>
      </c>
      <c r="AK6" s="97"/>
      <c r="AL6" s="97"/>
      <c r="AM6" s="97"/>
      <c r="AN6" s="98" t="s">
        <v>209</v>
      </c>
      <c r="AO6" s="98" t="s">
        <v>200</v>
      </c>
      <c r="AP6" s="98" t="s">
        <v>201</v>
      </c>
      <c r="AQ6" s="97"/>
      <c r="AR6" s="98" t="s">
        <v>441</v>
      </c>
      <c r="AS6" s="97"/>
      <c r="AT6" s="97"/>
      <c r="AU6" s="97"/>
      <c r="AV6" s="97"/>
      <c r="AW6" s="98" t="s">
        <v>447</v>
      </c>
      <c r="AX6" s="97"/>
      <c r="AY6" s="97"/>
      <c r="AZ6" s="98" t="s">
        <v>203</v>
      </c>
      <c r="BA6" s="97"/>
      <c r="BB6" s="97"/>
      <c r="BC6" s="97"/>
      <c r="BD6" s="97"/>
      <c r="BE6" s="98" t="s">
        <v>438</v>
      </c>
      <c r="BF6" s="98"/>
      <c r="BG6" s="97" t="s">
        <v>204</v>
      </c>
      <c r="BH6" s="99"/>
    </row>
    <row r="7" spans="1:16384" ht="15" customHeight="1" x14ac:dyDescent="0.25">
      <c r="B7" s="402" t="s">
        <v>0</v>
      </c>
      <c r="C7" s="402"/>
      <c r="D7" s="402"/>
      <c r="E7" s="402"/>
      <c r="F7" s="402"/>
      <c r="G7" s="402"/>
      <c r="H7" s="403" t="str">
        <f ca="1">+IF(INDIRECT("'"&amp;$B2&amp;"'!$B$4")="","",INDIRECT("'"&amp;$B2&amp;"'!$B$4"))</f>
        <v>Fondo Fomento del Arte en la Educación</v>
      </c>
      <c r="I7" s="403"/>
      <c r="J7" s="403"/>
      <c r="K7" s="403"/>
      <c r="L7" s="403"/>
      <c r="M7" s="403"/>
      <c r="N7" s="403"/>
      <c r="O7" s="403"/>
      <c r="Q7" s="406"/>
      <c r="R7" s="406"/>
      <c r="S7" s="406"/>
      <c r="T7" s="406"/>
      <c r="U7" s="406"/>
      <c r="V7" s="406"/>
      <c r="W7" s="406"/>
      <c r="X7" s="406"/>
      <c r="Y7" s="406"/>
      <c r="Z7" s="406"/>
      <c r="AA7" s="406"/>
      <c r="AB7" s="406"/>
      <c r="AG7" s="207">
        <v>2013</v>
      </c>
      <c r="AJ7" s="96" t="s">
        <v>205</v>
      </c>
      <c r="AK7" s="97"/>
      <c r="AL7" s="97"/>
      <c r="AM7" s="97"/>
      <c r="AN7" s="98" t="s">
        <v>214</v>
      </c>
      <c r="AO7" s="98" t="s">
        <v>206</v>
      </c>
      <c r="AP7" s="98" t="s">
        <v>207</v>
      </c>
      <c r="AQ7" s="97"/>
      <c r="AR7" s="98" t="s">
        <v>208</v>
      </c>
      <c r="AS7" s="97"/>
      <c r="AT7" s="97"/>
      <c r="AU7" s="97"/>
      <c r="AV7" s="97"/>
      <c r="AW7" s="98" t="s">
        <v>443</v>
      </c>
      <c r="AX7" s="97"/>
      <c r="AY7" s="97"/>
      <c r="AZ7" s="98" t="s">
        <v>210</v>
      </c>
      <c r="BA7" s="97"/>
      <c r="BB7" s="97"/>
      <c r="BC7" s="97"/>
      <c r="BD7" s="97"/>
      <c r="BE7" s="97"/>
      <c r="BF7" s="97"/>
      <c r="BG7" s="97" t="s">
        <v>211</v>
      </c>
      <c r="BH7" s="99"/>
    </row>
    <row r="8" spans="1:16384" ht="9.9499999999999993" customHeight="1" x14ac:dyDescent="0.25">
      <c r="B8" s="212"/>
      <c r="C8" s="213"/>
      <c r="D8" s="213"/>
      <c r="E8" s="213"/>
      <c r="F8" s="211"/>
      <c r="G8" s="211"/>
      <c r="AJ8" s="96" t="s">
        <v>212</v>
      </c>
      <c r="AK8" s="97"/>
      <c r="AL8" s="97"/>
      <c r="AM8" s="97"/>
      <c r="AN8" s="98" t="s">
        <v>219</v>
      </c>
      <c r="AO8" s="97"/>
      <c r="AP8" s="98" t="s">
        <v>213</v>
      </c>
      <c r="AQ8" s="97"/>
      <c r="AR8" s="97" t="s">
        <v>445</v>
      </c>
      <c r="AS8" s="97"/>
      <c r="AT8" s="97"/>
      <c r="AU8" s="97"/>
      <c r="AV8" s="97"/>
      <c r="AW8" s="98" t="s">
        <v>444</v>
      </c>
      <c r="AX8" s="97"/>
      <c r="AY8" s="97"/>
      <c r="AZ8" s="98" t="s">
        <v>215</v>
      </c>
      <c r="BA8" s="97"/>
      <c r="BB8" s="97"/>
      <c r="BC8" s="97"/>
      <c r="BD8" s="97"/>
      <c r="BE8" s="97"/>
      <c r="BF8" s="97"/>
      <c r="BG8" s="97" t="s">
        <v>216</v>
      </c>
      <c r="BH8" s="99"/>
    </row>
    <row r="9" spans="1:16384" ht="15" customHeight="1" x14ac:dyDescent="0.25">
      <c r="B9" s="402" t="s">
        <v>1</v>
      </c>
      <c r="C9" s="402"/>
      <c r="D9" s="402"/>
      <c r="E9" s="402"/>
      <c r="F9" s="402"/>
      <c r="G9" s="402"/>
      <c r="H9" s="404" t="s">
        <v>151</v>
      </c>
      <c r="I9" s="404"/>
      <c r="J9" s="404"/>
      <c r="K9" s="404"/>
      <c r="L9" s="404"/>
      <c r="M9" s="404"/>
      <c r="N9" s="404"/>
      <c r="O9" s="404"/>
      <c r="Q9" s="210"/>
      <c r="R9" s="210"/>
      <c r="AG9" s="207">
        <v>1</v>
      </c>
      <c r="AJ9" s="96" t="s">
        <v>217</v>
      </c>
      <c r="AK9" s="97"/>
      <c r="AL9" s="97"/>
      <c r="AM9" s="97"/>
      <c r="AN9" s="97" t="s">
        <v>440</v>
      </c>
      <c r="AO9" s="97"/>
      <c r="AP9" s="98" t="s">
        <v>218</v>
      </c>
      <c r="AQ9" s="97"/>
      <c r="AR9" s="97"/>
      <c r="AS9" s="97"/>
      <c r="AT9" s="97"/>
      <c r="AU9" s="97"/>
      <c r="AV9" s="97"/>
      <c r="AW9" s="98"/>
      <c r="AX9" s="97"/>
      <c r="AY9" s="97"/>
      <c r="AZ9" s="98" t="s">
        <v>220</v>
      </c>
      <c r="BA9" s="97"/>
      <c r="BB9" s="97"/>
      <c r="BC9" s="97"/>
      <c r="BD9" s="97"/>
      <c r="BE9" s="97"/>
      <c r="BF9" s="97"/>
      <c r="BG9" s="98" t="s">
        <v>202</v>
      </c>
      <c r="BH9" s="101"/>
    </row>
    <row r="10" spans="1:16384" ht="9.9499999999999993" customHeight="1" x14ac:dyDescent="0.25">
      <c r="B10" s="212"/>
      <c r="C10" s="213"/>
      <c r="D10" s="213"/>
      <c r="E10" s="213"/>
      <c r="F10" s="211"/>
      <c r="G10" s="211"/>
      <c r="Q10" s="210"/>
      <c r="R10" s="210"/>
      <c r="AG10" s="207">
        <v>2</v>
      </c>
      <c r="AJ10" s="96" t="s">
        <v>221</v>
      </c>
      <c r="AK10" s="97"/>
      <c r="AL10" s="97"/>
      <c r="AM10" s="97"/>
      <c r="AN10" s="98" t="s">
        <v>503</v>
      </c>
      <c r="AO10" s="97"/>
      <c r="AP10" s="98" t="s">
        <v>222</v>
      </c>
      <c r="AQ10" s="97"/>
      <c r="AR10" s="97"/>
      <c r="AS10" s="97"/>
      <c r="AT10" s="97"/>
      <c r="AU10" s="97"/>
      <c r="AV10" s="97"/>
      <c r="AW10" s="98"/>
      <c r="AX10" s="97"/>
      <c r="AY10" s="97"/>
      <c r="AZ10" s="98" t="s">
        <v>223</v>
      </c>
      <c r="BA10" s="97"/>
      <c r="BB10" s="97"/>
      <c r="BC10" s="97"/>
      <c r="BD10" s="97"/>
      <c r="BE10" s="97"/>
      <c r="BF10" s="97"/>
      <c r="BG10" s="97"/>
      <c r="BH10" s="101"/>
    </row>
    <row r="11" spans="1:16384" ht="15" customHeight="1" x14ac:dyDescent="0.25">
      <c r="B11" s="402" t="s">
        <v>231</v>
      </c>
      <c r="C11" s="402"/>
      <c r="D11" s="402"/>
      <c r="E11" s="402"/>
      <c r="F11" s="402"/>
      <c r="G11" s="402"/>
      <c r="H11" s="404" t="s">
        <v>151</v>
      </c>
      <c r="I11" s="404"/>
      <c r="J11" s="404"/>
      <c r="K11" s="404"/>
      <c r="L11" s="404"/>
      <c r="M11" s="404"/>
      <c r="N11" s="404"/>
      <c r="O11" s="404"/>
      <c r="Q11" s="210"/>
      <c r="R11" s="210"/>
      <c r="AG11" s="207">
        <v>3</v>
      </c>
      <c r="AJ11" s="96" t="s">
        <v>224</v>
      </c>
      <c r="AK11" s="97"/>
      <c r="AL11" s="97"/>
      <c r="AM11" s="97"/>
      <c r="AN11" s="97"/>
      <c r="AO11" s="97"/>
      <c r="AP11" s="98" t="s">
        <v>225</v>
      </c>
      <c r="AQ11" s="97"/>
      <c r="AR11" s="97"/>
      <c r="AS11" s="97"/>
      <c r="AT11" s="97"/>
      <c r="AU11" s="97"/>
      <c r="AV11" s="97"/>
      <c r="AW11" s="98"/>
      <c r="AX11" s="97"/>
      <c r="AY11" s="97"/>
      <c r="AZ11" s="98" t="s">
        <v>226</v>
      </c>
      <c r="BA11" s="97"/>
      <c r="BB11" s="97"/>
      <c r="BC11" s="97"/>
      <c r="BD11" s="97"/>
      <c r="BE11" s="97"/>
      <c r="BF11" s="97"/>
      <c r="BG11" s="97"/>
      <c r="BH11" s="101"/>
    </row>
    <row r="12" spans="1:16384" ht="9.9499999999999993" customHeight="1" x14ac:dyDescent="0.25">
      <c r="B12" s="211"/>
      <c r="C12" s="211"/>
      <c r="D12" s="211"/>
      <c r="E12" s="211"/>
      <c r="F12" s="211"/>
      <c r="G12" s="211"/>
      <c r="AJ12" s="96" t="s">
        <v>227</v>
      </c>
      <c r="AK12" s="97"/>
      <c r="AL12" s="97"/>
      <c r="AM12" s="97"/>
      <c r="AO12" s="97"/>
      <c r="AP12" s="98" t="s">
        <v>228</v>
      </c>
      <c r="AQ12" s="97"/>
      <c r="AR12" s="97"/>
      <c r="AS12" s="97"/>
      <c r="AT12" s="97"/>
      <c r="AU12" s="97"/>
      <c r="AV12" s="97"/>
      <c r="AW12" s="98"/>
      <c r="AX12" s="97"/>
      <c r="AY12" s="97"/>
      <c r="AZ12" s="98" t="s">
        <v>229</v>
      </c>
      <c r="BA12" s="97"/>
      <c r="BB12" s="97"/>
      <c r="BC12" s="97"/>
      <c r="BD12" s="97"/>
      <c r="BE12" s="97"/>
      <c r="BF12" s="97"/>
      <c r="BG12" s="97"/>
      <c r="BH12" s="101"/>
    </row>
    <row r="13" spans="1:16384" ht="30" customHeight="1" x14ac:dyDescent="0.25">
      <c r="B13" s="402" t="s">
        <v>2</v>
      </c>
      <c r="C13" s="402"/>
      <c r="D13" s="402"/>
      <c r="E13" s="402"/>
      <c r="F13" s="402"/>
      <c r="G13" s="402"/>
      <c r="H13" s="405" t="str">
        <f ca="1">+IF(INDIRECT("'"&amp;$B2&amp;"'!$B$7")=0,"",INDIRECT("'"&amp;$B2&amp;"'!$B$7"))</f>
        <v>Departamento de Ciudadanía y Cultura</v>
      </c>
      <c r="I13" s="405"/>
      <c r="J13" s="405"/>
      <c r="K13" s="405"/>
      <c r="L13" s="405"/>
      <c r="M13" s="405"/>
      <c r="N13" s="405"/>
      <c r="O13" s="405"/>
      <c r="AG13" s="214" t="s">
        <v>324</v>
      </c>
      <c r="AH13" s="214" t="b">
        <v>0</v>
      </c>
      <c r="AJ13" s="96" t="s">
        <v>224</v>
      </c>
      <c r="AK13" s="97"/>
      <c r="AL13" s="97"/>
      <c r="AM13" s="97"/>
      <c r="AN13" s="98"/>
      <c r="AO13" s="97"/>
      <c r="AP13" s="98" t="s">
        <v>230</v>
      </c>
      <c r="AQ13" s="97"/>
      <c r="AR13" s="97"/>
      <c r="AS13" s="97"/>
      <c r="AT13" s="97"/>
      <c r="AU13" s="97"/>
      <c r="AV13" s="97"/>
      <c r="AW13" s="98"/>
      <c r="AX13" s="97"/>
      <c r="AY13" s="97"/>
      <c r="AZ13" s="98" t="s">
        <v>226</v>
      </c>
      <c r="BA13" s="97"/>
      <c r="BB13" s="97"/>
      <c r="BC13" s="97"/>
      <c r="BD13" s="97"/>
      <c r="BE13" s="97"/>
      <c r="BF13" s="97"/>
      <c r="BG13" s="97"/>
      <c r="BH13" s="101"/>
    </row>
    <row r="14" spans="1:16384" ht="9.9499999999999993" customHeight="1" x14ac:dyDescent="0.25">
      <c r="B14" s="211"/>
      <c r="C14" s="211"/>
      <c r="D14" s="211"/>
      <c r="E14" s="211"/>
      <c r="F14" s="211"/>
      <c r="G14" s="211"/>
      <c r="AJ14" s="96" t="s">
        <v>227</v>
      </c>
      <c r="AK14" s="97"/>
      <c r="AL14" s="97"/>
      <c r="AM14" s="97"/>
      <c r="AN14" s="97"/>
      <c r="AO14" s="97"/>
      <c r="AP14" s="98" t="s">
        <v>363</v>
      </c>
      <c r="AQ14" s="97"/>
      <c r="AR14" s="97"/>
      <c r="AS14" s="97"/>
      <c r="AT14" s="97"/>
      <c r="AU14" s="97"/>
      <c r="AV14" s="97"/>
      <c r="AW14" s="98"/>
      <c r="AX14" s="97"/>
      <c r="AY14" s="97"/>
      <c r="AZ14" s="98" t="s">
        <v>229</v>
      </c>
      <c r="BA14" s="97"/>
      <c r="BB14" s="97"/>
      <c r="BC14" s="97"/>
      <c r="BD14" s="97"/>
      <c r="BE14" s="97"/>
      <c r="BF14" s="97"/>
      <c r="BG14" s="97"/>
      <c r="BH14" s="101"/>
    </row>
    <row r="15" spans="1:16384" ht="22.5" customHeight="1" x14ac:dyDescent="0.25">
      <c r="B15" s="402" t="s">
        <v>12</v>
      </c>
      <c r="C15" s="402"/>
      <c r="D15" s="402"/>
      <c r="E15" s="402"/>
      <c r="F15" s="402"/>
      <c r="G15" s="402"/>
      <c r="H15" s="405" t="str">
        <f ca="1">+IF(INDIRECT("'"&amp;$B2&amp;"'!$B$14")=0,"",INDIRECT("'"&amp;$B2&amp;"'!$B$14"))</f>
        <v>www.cultura.gob.cl / www.estaciondelasartes.cl</v>
      </c>
      <c r="I15" s="405"/>
      <c r="J15" s="405"/>
      <c r="K15" s="405"/>
      <c r="L15" s="405"/>
      <c r="M15" s="405"/>
      <c r="N15" s="405"/>
      <c r="O15" s="405"/>
      <c r="AJ15" s="96" t="s">
        <v>434</v>
      </c>
      <c r="AK15" s="97"/>
      <c r="AL15" s="97"/>
      <c r="AM15" s="97"/>
      <c r="AN15" s="97"/>
      <c r="AO15" s="97"/>
      <c r="AP15" s="98" t="s">
        <v>435</v>
      </c>
      <c r="AQ15" s="97"/>
      <c r="AR15" s="97"/>
      <c r="AS15" s="97"/>
      <c r="AT15" s="97"/>
      <c r="AU15" s="97"/>
      <c r="AV15" s="97"/>
      <c r="AW15" s="98"/>
      <c r="AX15" s="97"/>
      <c r="AY15" s="97"/>
      <c r="AZ15" s="97"/>
      <c r="BA15" s="97"/>
      <c r="BB15" s="97"/>
      <c r="BC15" s="97"/>
      <c r="BD15" s="97"/>
      <c r="BE15" s="97"/>
      <c r="BF15" s="97"/>
      <c r="BG15" s="97"/>
      <c r="BH15" s="101"/>
    </row>
    <row r="16" spans="1:16384" ht="15.75" thickBot="1" x14ac:dyDescent="0.3">
      <c r="I16" s="210"/>
      <c r="J16" s="210"/>
      <c r="L16" s="210"/>
      <c r="AJ16" s="237"/>
      <c r="AK16" s="238"/>
      <c r="AL16" s="238"/>
      <c r="AM16" s="238"/>
      <c r="AN16" s="238"/>
      <c r="AO16" s="238"/>
      <c r="AP16" s="238" t="s">
        <v>436</v>
      </c>
      <c r="AQ16" s="238"/>
      <c r="AR16" s="238"/>
      <c r="AS16" s="238"/>
      <c r="AT16" s="238"/>
      <c r="AU16" s="238"/>
      <c r="AV16" s="238"/>
      <c r="AW16" s="238"/>
      <c r="AX16" s="238"/>
      <c r="AY16" s="238"/>
      <c r="AZ16" s="238"/>
      <c r="BA16" s="238"/>
      <c r="BB16" s="238"/>
      <c r="BC16" s="238"/>
      <c r="BD16" s="238"/>
      <c r="BE16" s="238"/>
      <c r="BF16" s="238"/>
      <c r="BG16" s="238"/>
      <c r="BH16" s="239"/>
    </row>
    <row r="17" spans="2:60" ht="25.5" customHeight="1" x14ac:dyDescent="0.25">
      <c r="B17" s="402" t="s">
        <v>139</v>
      </c>
      <c r="C17" s="402"/>
      <c r="D17" s="402"/>
      <c r="E17" s="402"/>
      <c r="F17" s="402"/>
      <c r="G17" s="402"/>
      <c r="H17" s="405" t="str">
        <f ca="1">+IF(INDIRECT("'"&amp;$B2&amp;"'!$B$16")=0,"",INDIRECT("'"&amp;$B2&amp;"'!$B$16"))</f>
        <v>María Jesús Chaparro</v>
      </c>
      <c r="I17" s="405"/>
      <c r="J17" s="405"/>
      <c r="K17" s="405"/>
      <c r="L17" s="405"/>
      <c r="M17" s="405"/>
      <c r="N17" s="405"/>
      <c r="O17" s="405"/>
      <c r="P17" s="216"/>
      <c r="Q17" s="216"/>
      <c r="R17" s="216"/>
      <c r="S17" s="216"/>
      <c r="T17" s="216"/>
      <c r="U17" s="216"/>
      <c r="V17" s="216"/>
      <c r="W17" s="216"/>
      <c r="X17" s="216"/>
      <c r="Y17" s="216"/>
      <c r="Z17" s="216"/>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row>
    <row r="18" spans="2:60" ht="9.9499999999999993" customHeight="1" x14ac:dyDescent="0.25">
      <c r="B18" s="212"/>
      <c r="C18" s="217"/>
      <c r="D18" s="217"/>
      <c r="E18" s="217"/>
      <c r="H18" s="218"/>
      <c r="I18" s="218"/>
      <c r="J18" s="218"/>
      <c r="K18" s="218"/>
      <c r="L18" s="218"/>
      <c r="M18" s="218"/>
      <c r="AJ18" s="240" t="str">
        <f>+H9</f>
        <v>Consejo Nacional de la Cultura y las Artes</v>
      </c>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row>
    <row r="19" spans="2:60" ht="30.75" customHeight="1" thickBot="1" x14ac:dyDescent="0.3">
      <c r="B19" s="402" t="s">
        <v>3</v>
      </c>
      <c r="C19" s="402"/>
      <c r="D19" s="402"/>
      <c r="E19" s="402"/>
      <c r="F19" s="402"/>
      <c r="G19" s="402"/>
      <c r="H19" s="405" t="str">
        <f ca="1">+IF(INDIRECT("'"&amp;$B2&amp;"'!$B$17")=0,"",INDIRECT("'"&amp;$B2&amp;"'!$B$17"))</f>
        <v>Coordinadora Nacional</v>
      </c>
      <c r="I19" s="405"/>
      <c r="J19" s="405"/>
      <c r="K19" s="405"/>
      <c r="L19" s="405"/>
      <c r="M19" s="405"/>
      <c r="N19" s="405"/>
      <c r="O19" s="405"/>
      <c r="P19" s="216"/>
      <c r="Q19" s="216"/>
      <c r="R19" s="216"/>
      <c r="S19" s="216"/>
      <c r="T19" s="216"/>
      <c r="U19" s="216"/>
      <c r="V19" s="216"/>
      <c r="W19" s="216"/>
      <c r="X19" s="216"/>
      <c r="Y19" s="216"/>
      <c r="Z19" s="216"/>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row>
    <row r="20" spans="2:60" ht="9.9499999999999993" customHeight="1" x14ac:dyDescent="0.25">
      <c r="B20" s="212"/>
      <c r="C20" s="217"/>
      <c r="D20" s="217"/>
      <c r="E20" s="217"/>
      <c r="H20" s="218"/>
      <c r="I20" s="218"/>
      <c r="J20" s="218"/>
      <c r="K20" s="218"/>
      <c r="L20" s="218"/>
      <c r="M20" s="218"/>
      <c r="AJ20" s="102" t="str">
        <f>+HLOOKUP($AJ$18,$AJ$3:$BH$16,AK20,0)</f>
        <v>Artesanías de Chile</v>
      </c>
      <c r="AK20" s="114">
        <v>2</v>
      </c>
      <c r="AL20" s="241" t="str">
        <f>+IFERROR(IF(AJ20&lt;&gt;0,AJ20,""),"")</f>
        <v>Artesanías de Chile</v>
      </c>
      <c r="AM20" s="91"/>
      <c r="AN20" s="91"/>
      <c r="AO20" s="91"/>
      <c r="AP20" s="91"/>
      <c r="AQ20" s="91"/>
      <c r="AR20" s="91"/>
      <c r="AS20" s="91"/>
      <c r="AT20" s="91"/>
      <c r="AU20" s="91"/>
      <c r="AV20" s="91"/>
      <c r="AW20" s="91"/>
      <c r="AX20" s="91"/>
      <c r="AY20" s="91"/>
      <c r="AZ20" s="91"/>
      <c r="BA20" s="91"/>
      <c r="BB20" s="91"/>
      <c r="BC20" s="91"/>
      <c r="BD20" s="91"/>
      <c r="BE20" s="91"/>
      <c r="BF20" s="91"/>
      <c r="BG20" s="91"/>
      <c r="BH20" s="91"/>
    </row>
    <row r="21" spans="2:60" ht="15" customHeight="1" x14ac:dyDescent="0.25">
      <c r="B21" s="402" t="s">
        <v>4</v>
      </c>
      <c r="C21" s="402"/>
      <c r="D21" s="402"/>
      <c r="E21" s="402"/>
      <c r="F21" s="402"/>
      <c r="G21" s="402"/>
      <c r="H21" s="405" t="str">
        <f ca="1">+IF(INDIRECT("'"&amp;$B2&amp;"'!$B$18")=0,"",INDIRECT("'"&amp;$B2&amp;"'!$B$18"))</f>
        <v>032-2326499</v>
      </c>
      <c r="I21" s="405"/>
      <c r="J21" s="405"/>
      <c r="K21" s="405"/>
      <c r="L21" s="405"/>
      <c r="M21" s="405"/>
      <c r="N21" s="405"/>
      <c r="O21" s="405"/>
      <c r="P21" s="216"/>
      <c r="Q21" s="216"/>
      <c r="R21" s="216"/>
      <c r="S21" s="216"/>
      <c r="T21" s="216"/>
      <c r="U21" s="216"/>
      <c r="V21" s="216"/>
      <c r="W21" s="216"/>
      <c r="X21" s="216"/>
      <c r="Y21" s="216"/>
      <c r="Z21" s="216"/>
      <c r="AJ21" s="96" t="str">
        <f t="shared" ref="AJ21:AJ32" si="0">+HLOOKUP($AJ$18,$AJ$3:$BH$16,AK21,0)</f>
        <v>Consejo Nacional de la Cultura y las Artes</v>
      </c>
      <c r="AK21" s="97">
        <v>3</v>
      </c>
      <c r="AL21" s="115" t="str">
        <f t="shared" ref="AL21:AL32" si="1">+IFERROR(IF(AJ21&lt;&gt;0,AJ21,""),"")</f>
        <v>Consejo Nacional de la Cultura y las Artes</v>
      </c>
      <c r="AM21" s="91"/>
      <c r="AN21" s="91"/>
      <c r="AO21" s="91"/>
      <c r="AP21" s="91"/>
      <c r="AQ21" s="91"/>
      <c r="AR21" s="91"/>
      <c r="AS21" s="91"/>
      <c r="AT21" s="91"/>
      <c r="AU21" s="91"/>
      <c r="AV21" s="91"/>
      <c r="AW21" s="91"/>
      <c r="AX21" s="91"/>
      <c r="AY21" s="91"/>
      <c r="AZ21" s="91"/>
      <c r="BA21" s="91"/>
      <c r="BB21" s="91"/>
      <c r="BC21" s="91"/>
      <c r="BD21" s="91"/>
      <c r="BE21" s="91"/>
      <c r="BF21" s="91"/>
      <c r="BG21" s="91"/>
      <c r="BH21" s="91"/>
    </row>
    <row r="22" spans="2:60" ht="9.9499999999999993" customHeight="1" x14ac:dyDescent="0.25">
      <c r="B22" s="212"/>
      <c r="C22" s="217"/>
      <c r="D22" s="217"/>
      <c r="E22" s="217"/>
      <c r="H22" s="218"/>
      <c r="I22" s="218"/>
      <c r="J22" s="218"/>
      <c r="K22" s="218"/>
      <c r="L22" s="218"/>
      <c r="M22" s="218"/>
      <c r="O22" s="216"/>
      <c r="P22" s="216"/>
      <c r="Q22" s="216"/>
      <c r="R22" s="216"/>
      <c r="S22" s="216"/>
      <c r="T22" s="216"/>
      <c r="U22" s="216"/>
      <c r="V22" s="216"/>
      <c r="W22" s="216"/>
      <c r="X22" s="216"/>
      <c r="Y22" s="216"/>
      <c r="Z22" s="216"/>
      <c r="AJ22" s="96">
        <f t="shared" si="0"/>
        <v>0</v>
      </c>
      <c r="AK22" s="97">
        <v>4</v>
      </c>
      <c r="AL22" s="115" t="str">
        <f t="shared" si="1"/>
        <v/>
      </c>
      <c r="AM22" s="91"/>
      <c r="AN22" s="91"/>
      <c r="AO22" s="91"/>
      <c r="AP22" s="91"/>
      <c r="AQ22" s="91"/>
      <c r="AR22" s="91"/>
      <c r="AS22" s="91"/>
      <c r="AT22" s="91"/>
      <c r="AU22" s="91"/>
      <c r="AV22" s="91"/>
      <c r="AW22" s="91"/>
      <c r="AX22" s="91"/>
      <c r="AY22" s="91"/>
      <c r="AZ22" s="91"/>
      <c r="BA22" s="91"/>
      <c r="BB22" s="91"/>
      <c r="BC22" s="91"/>
      <c r="BD22" s="91"/>
      <c r="BE22" s="91"/>
      <c r="BF22" s="91"/>
      <c r="BG22" s="91"/>
      <c r="BH22" s="91"/>
    </row>
    <row r="23" spans="2:60" x14ac:dyDescent="0.25">
      <c r="B23" s="402" t="s">
        <v>5</v>
      </c>
      <c r="C23" s="402"/>
      <c r="D23" s="402"/>
      <c r="E23" s="402"/>
      <c r="F23" s="402"/>
      <c r="G23" s="402"/>
      <c r="H23" s="405" t="str">
        <f ca="1">+IF(INDIRECT("'"&amp;$B2&amp;"'!$B$19")=0,"",INDIRECT("'"&amp;$B2&amp;"'!$B$19"))</f>
        <v>mariajesus.chaparro@cultura.gob.cl</v>
      </c>
      <c r="I23" s="405"/>
      <c r="J23" s="405"/>
      <c r="K23" s="405"/>
      <c r="L23" s="405"/>
      <c r="M23" s="405"/>
      <c r="N23" s="405"/>
      <c r="O23" s="405"/>
      <c r="P23" s="216"/>
      <c r="Q23" s="216"/>
      <c r="R23" s="216"/>
      <c r="S23" s="216"/>
      <c r="T23" s="216"/>
      <c r="U23" s="216"/>
      <c r="V23" s="216"/>
      <c r="W23" s="216"/>
      <c r="X23" s="216"/>
      <c r="Y23" s="216"/>
      <c r="Z23" s="216"/>
      <c r="AJ23" s="96">
        <f t="shared" si="0"/>
        <v>0</v>
      </c>
      <c r="AK23" s="97">
        <v>5</v>
      </c>
      <c r="AL23" s="115" t="str">
        <f t="shared" si="1"/>
        <v/>
      </c>
      <c r="AM23" s="91"/>
      <c r="AN23" s="91"/>
      <c r="AO23" s="91"/>
      <c r="AP23" s="91"/>
      <c r="AQ23" s="91"/>
      <c r="AR23" s="91"/>
      <c r="AS23" s="91"/>
      <c r="AT23" s="91"/>
      <c r="AU23" s="91"/>
      <c r="AV23" s="91"/>
      <c r="AW23" s="91"/>
      <c r="AX23" s="91"/>
      <c r="AY23" s="91"/>
      <c r="AZ23" s="91"/>
      <c r="BA23" s="91"/>
      <c r="BB23" s="91"/>
      <c r="BC23" s="91"/>
      <c r="BD23" s="91"/>
      <c r="BE23" s="91"/>
      <c r="BF23" s="91"/>
      <c r="BG23" s="91"/>
      <c r="BH23" s="91"/>
    </row>
    <row r="24" spans="2:60" x14ac:dyDescent="0.25">
      <c r="Q24" s="219"/>
      <c r="R24" s="219"/>
      <c r="S24" s="219"/>
      <c r="T24" s="219"/>
      <c r="U24" s="219"/>
      <c r="V24" s="219"/>
      <c r="W24" s="219"/>
      <c r="X24" s="219"/>
      <c r="Y24" s="219"/>
      <c r="Z24" s="219"/>
      <c r="AJ24" s="96">
        <f t="shared" si="0"/>
        <v>0</v>
      </c>
      <c r="AK24" s="97">
        <v>6</v>
      </c>
      <c r="AL24" s="115" t="str">
        <f t="shared" si="1"/>
        <v/>
      </c>
      <c r="AM24" s="91"/>
      <c r="AN24" s="91"/>
      <c r="AO24" s="91"/>
      <c r="AP24" s="91"/>
      <c r="AQ24" s="91"/>
      <c r="AR24" s="91"/>
      <c r="AS24" s="91"/>
      <c r="AT24" s="91"/>
      <c r="AU24" s="91"/>
      <c r="AV24" s="91"/>
      <c r="AW24" s="91"/>
      <c r="AX24" s="91"/>
      <c r="AY24" s="91"/>
      <c r="AZ24" s="91"/>
      <c r="BA24" s="91"/>
      <c r="BB24" s="91"/>
      <c r="BC24" s="91"/>
      <c r="BD24" s="91"/>
      <c r="BE24" s="91"/>
      <c r="BF24" s="91"/>
      <c r="BG24" s="91"/>
      <c r="BH24" s="91"/>
    </row>
    <row r="25" spans="2:60" x14ac:dyDescent="0.25">
      <c r="M25" s="220" t="str">
        <f ca="1">+IF(AND(COUNTA($M$27:M27)&lt;=$H$26,$H$26&lt;&gt;""),"OK")</f>
        <v>OK</v>
      </c>
      <c r="N25" s="220" t="b">
        <f ca="1">+IF(AND(COUNTA($M$27:N27)&lt;=$H$26,$H$26&lt;&gt;""),"OK")</f>
        <v>0</v>
      </c>
      <c r="O25" s="220" t="b">
        <f ca="1">+IF(AND(COUNTA($M$27:O27)&lt;=$H$26,$H$26&lt;&gt;""),"OK")</f>
        <v>0</v>
      </c>
      <c r="P25" s="220" t="b">
        <f ca="1">+IF(AND(COUNTA($M$27:P27)&lt;=$H$26,$H$26&lt;&gt;""),"OK")</f>
        <v>0</v>
      </c>
      <c r="Q25" s="220" t="b">
        <f ca="1">+IF(AND(COUNTA($M$27:Q27)&lt;=$H$26,$H$26&lt;&gt;""),"OK")</f>
        <v>0</v>
      </c>
      <c r="R25" s="220" t="b">
        <f ca="1">+IF(AND(COUNTA($M$27:R27)&lt;=$H$26,$H$26&lt;&gt;""),"OK")</f>
        <v>0</v>
      </c>
      <c r="S25" s="220" t="b">
        <f ca="1">+IF(AND(COUNTA($M$27:S27)&lt;=$H$26,$H$26&lt;&gt;""),"OK")</f>
        <v>0</v>
      </c>
      <c r="T25" s="220" t="b">
        <f ca="1">+IF(AND(COUNTA($M$27:T27)&lt;=$H$26,$H$26&lt;&gt;""),"OK")</f>
        <v>0</v>
      </c>
      <c r="U25" s="220" t="b">
        <f ca="1">+IF(AND(COUNTA($M$27:U27)&lt;=$H$26,$H$26&lt;&gt;""),"OK")</f>
        <v>0</v>
      </c>
      <c r="V25" s="220" t="b">
        <f ca="1">+IF(AND(COUNTA($M$27:V27)&lt;=$H$26,$H$26&lt;&gt;""),"OK")</f>
        <v>0</v>
      </c>
      <c r="W25" s="220" t="b">
        <f ca="1">+IF(AND(COUNTA($M$27:W27)&lt;=$H$26,$H$26&lt;&gt;""),"OK")</f>
        <v>0</v>
      </c>
      <c r="X25" s="220" t="b">
        <f ca="1">+IF(AND(COUNTA($M$27:X27)&lt;=$H$26,$H$26&lt;&gt;""),"OK")</f>
        <v>0</v>
      </c>
      <c r="Y25" s="220" t="b">
        <f ca="1">+IF(AND(COUNTA($M$27:Y27)&lt;=$H$26,$H$26&lt;&gt;""),"OK")</f>
        <v>0</v>
      </c>
      <c r="Z25" s="220" t="b">
        <f ca="1">+IF(AND(COUNTA($M$27:Z27)&lt;=$H$26,$H$26&lt;&gt;""),"OK")</f>
        <v>0</v>
      </c>
      <c r="AA25" s="220" t="b">
        <f ca="1">+IF(AND(COUNTA($M$27:AA27)&lt;=$H$26,$H$26&lt;&gt;""),"OK")</f>
        <v>0</v>
      </c>
      <c r="AB25" s="220" t="b">
        <f ca="1">+IF(AND(COUNTA($M$27:AB27)&lt;=$H$26,$H$26&lt;&gt;""),"OK")</f>
        <v>0</v>
      </c>
      <c r="AC25" s="220" t="b">
        <f ca="1">+IF(AND(COUNTA($M$27:AC27)&lt;=$H$26,$H$26&lt;&gt;""),"OK")</f>
        <v>0</v>
      </c>
      <c r="AJ25" s="96">
        <f t="shared" si="0"/>
        <v>0</v>
      </c>
      <c r="AK25" s="97">
        <v>7</v>
      </c>
      <c r="AL25" s="115" t="str">
        <f t="shared" si="1"/>
        <v/>
      </c>
      <c r="AM25" s="91"/>
      <c r="AN25" s="91"/>
      <c r="AO25" s="91"/>
      <c r="AP25" s="91"/>
      <c r="AQ25" s="91"/>
      <c r="AR25" s="91"/>
      <c r="AS25" s="91"/>
      <c r="AT25" s="91"/>
      <c r="AU25" s="91"/>
      <c r="AV25" s="91"/>
      <c r="AW25" s="91"/>
      <c r="AX25" s="91"/>
      <c r="AY25" s="91"/>
      <c r="AZ25" s="91"/>
      <c r="BA25" s="91"/>
      <c r="BB25" s="91"/>
      <c r="BC25" s="91"/>
      <c r="BD25" s="91"/>
      <c r="BE25" s="91"/>
      <c r="BF25" s="91"/>
      <c r="BG25" s="91"/>
      <c r="BH25" s="91"/>
    </row>
    <row r="26" spans="2:60" ht="75.75" customHeight="1" x14ac:dyDescent="0.25">
      <c r="B26" s="402" t="s">
        <v>322</v>
      </c>
      <c r="C26" s="402"/>
      <c r="D26" s="402"/>
      <c r="E26" s="402"/>
      <c r="F26" s="402"/>
      <c r="G26" s="402"/>
      <c r="H26" s="342">
        <f ca="1">+IF(INDIRECT("'"&amp;$B2&amp;"'!$B$21")="","",INDIRECT("'"&amp;$B2&amp;"'!$B$21"))</f>
        <v>1</v>
      </c>
      <c r="J26" s="210"/>
      <c r="O26" s="406"/>
      <c r="P26" s="406"/>
      <c r="Q26" s="406"/>
      <c r="R26" s="406"/>
      <c r="S26" s="406"/>
      <c r="T26" s="406"/>
      <c r="U26" s="406"/>
      <c r="V26" s="216"/>
      <c r="W26" s="216"/>
      <c r="X26" s="216"/>
      <c r="Y26" s="216"/>
      <c r="Z26" s="216"/>
      <c r="AA26" s="216"/>
      <c r="AB26" s="216"/>
      <c r="AC26" s="195"/>
      <c r="AJ26" s="96">
        <f t="shared" si="0"/>
        <v>0</v>
      </c>
      <c r="AK26" s="97">
        <v>8</v>
      </c>
      <c r="AL26" s="115" t="str">
        <f t="shared" si="1"/>
        <v/>
      </c>
      <c r="AM26" s="91"/>
      <c r="AN26" s="91"/>
      <c r="AO26" s="91"/>
      <c r="AP26" s="91"/>
      <c r="AQ26" s="91"/>
      <c r="AR26" s="91"/>
      <c r="AS26" s="91"/>
      <c r="AT26" s="91"/>
      <c r="AU26" s="91"/>
      <c r="AV26" s="91"/>
      <c r="AW26" s="91"/>
      <c r="AX26" s="91"/>
      <c r="AY26" s="91"/>
      <c r="AZ26" s="91"/>
      <c r="BA26" s="91"/>
      <c r="BB26" s="91"/>
      <c r="BC26" s="91"/>
      <c r="BD26" s="91"/>
      <c r="BE26" s="91"/>
      <c r="BF26" s="91"/>
      <c r="BG26" s="91"/>
      <c r="BH26" s="91"/>
    </row>
    <row r="27" spans="2:60" x14ac:dyDescent="0.25">
      <c r="B27" s="221" t="s">
        <v>321</v>
      </c>
      <c r="C27" s="222"/>
      <c r="D27" s="222"/>
      <c r="E27" s="222"/>
      <c r="F27" s="222"/>
      <c r="G27" s="222"/>
      <c r="H27" s="222"/>
      <c r="I27" s="222"/>
      <c r="J27" s="222"/>
      <c r="K27" s="222"/>
      <c r="L27" s="222"/>
      <c r="M27" s="223">
        <f t="shared" ref="M27:AC27" ca="1" si="2">+IF(M30&lt;=$H$26,M30,"")</f>
        <v>1</v>
      </c>
      <c r="N27" s="223" t="str">
        <f t="shared" ca="1" si="2"/>
        <v/>
      </c>
      <c r="O27" s="223" t="str">
        <f t="shared" ca="1" si="2"/>
        <v/>
      </c>
      <c r="P27" s="223" t="str">
        <f t="shared" ca="1" si="2"/>
        <v/>
      </c>
      <c r="Q27" s="223" t="str">
        <f t="shared" ca="1" si="2"/>
        <v/>
      </c>
      <c r="R27" s="223" t="str">
        <f t="shared" ca="1" si="2"/>
        <v/>
      </c>
      <c r="S27" s="223" t="str">
        <f t="shared" ca="1" si="2"/>
        <v/>
      </c>
      <c r="T27" s="223" t="str">
        <f t="shared" ca="1" si="2"/>
        <v/>
      </c>
      <c r="U27" s="223" t="str">
        <f t="shared" ca="1" si="2"/>
        <v/>
      </c>
      <c r="V27" s="223" t="str">
        <f t="shared" ca="1" si="2"/>
        <v/>
      </c>
      <c r="W27" s="223" t="str">
        <f t="shared" ca="1" si="2"/>
        <v/>
      </c>
      <c r="X27" s="223" t="str">
        <f t="shared" ca="1" si="2"/>
        <v/>
      </c>
      <c r="Y27" s="223" t="str">
        <f t="shared" ca="1" si="2"/>
        <v/>
      </c>
      <c r="Z27" s="223" t="str">
        <f t="shared" ca="1" si="2"/>
        <v/>
      </c>
      <c r="AA27" s="223" t="str">
        <f t="shared" ca="1" si="2"/>
        <v/>
      </c>
      <c r="AB27" s="223" t="str">
        <f t="shared" ca="1" si="2"/>
        <v/>
      </c>
      <c r="AC27" s="223" t="str">
        <f t="shared" ca="1" si="2"/>
        <v/>
      </c>
      <c r="AJ27" s="96">
        <f t="shared" si="0"/>
        <v>0</v>
      </c>
      <c r="AK27" s="97">
        <v>9</v>
      </c>
      <c r="AL27" s="115" t="str">
        <f t="shared" si="1"/>
        <v/>
      </c>
      <c r="AM27" s="91"/>
      <c r="AN27" s="91"/>
      <c r="AO27" s="91"/>
      <c r="AP27" s="91"/>
      <c r="AQ27" s="91"/>
      <c r="AR27" s="91"/>
      <c r="AS27" s="91"/>
      <c r="AT27" s="91"/>
      <c r="AU27" s="91"/>
      <c r="AV27" s="91"/>
      <c r="AW27" s="91"/>
      <c r="AX27" s="91"/>
      <c r="AY27" s="91"/>
      <c r="AZ27" s="91"/>
      <c r="BA27" s="91"/>
      <c r="BB27" s="91"/>
      <c r="BC27" s="91"/>
      <c r="BD27" s="91"/>
      <c r="BE27" s="91"/>
      <c r="BF27" s="91"/>
      <c r="BG27" s="91"/>
      <c r="BH27" s="91"/>
    </row>
    <row r="28" spans="2:60" x14ac:dyDescent="0.25">
      <c r="AJ28" s="96">
        <f t="shared" si="0"/>
        <v>0</v>
      </c>
      <c r="AK28" s="97">
        <v>10</v>
      </c>
      <c r="AL28" s="115" t="str">
        <f t="shared" si="1"/>
        <v/>
      </c>
      <c r="AM28" s="91"/>
      <c r="AN28" s="91"/>
      <c r="AO28" s="91"/>
      <c r="AP28" s="91"/>
      <c r="AQ28" s="91"/>
      <c r="AR28" s="91"/>
      <c r="AS28" s="91"/>
      <c r="AT28" s="91"/>
      <c r="AU28" s="91"/>
      <c r="AV28" s="91"/>
      <c r="AW28" s="91"/>
      <c r="AX28" s="91"/>
      <c r="AY28" s="91"/>
      <c r="AZ28" s="91"/>
      <c r="BA28" s="91"/>
      <c r="BB28" s="91"/>
      <c r="BC28" s="91"/>
      <c r="BD28" s="91"/>
      <c r="BE28" s="91"/>
      <c r="BF28" s="91"/>
      <c r="BG28" s="91"/>
      <c r="BH28" s="91"/>
    </row>
    <row r="29" spans="2:60" x14ac:dyDescent="0.25">
      <c r="B29" s="412" t="s">
        <v>6</v>
      </c>
      <c r="C29" s="412"/>
      <c r="D29" s="412"/>
      <c r="E29" s="412"/>
      <c r="F29" s="412"/>
      <c r="G29" s="412"/>
      <c r="H29" s="412"/>
      <c r="I29" s="412"/>
      <c r="J29" s="412"/>
      <c r="K29" s="412"/>
      <c r="M29" s="185">
        <f ca="1">+IF(INDIRECT("'"&amp;$B2&amp;"'!$B$22")=0,"",INDIRECT("'"&amp;$B2&amp;"'!$B$22"))</f>
        <v>9</v>
      </c>
      <c r="N29" s="185" t="str">
        <f ca="1">+IF(INDIRECT("'"&amp;$B2&amp;"'!$c$22")=0,"",INDIRECT("'"&amp;$B2&amp;"'!$c$22"))</f>
        <v/>
      </c>
      <c r="O29" s="185" t="str">
        <f ca="1">+IF(INDIRECT("'"&amp;$B2&amp;"'!$d$22")=0,"",INDIRECT("'"&amp;$B2&amp;"'!$d$22"))</f>
        <v/>
      </c>
      <c r="P29" s="185" t="str">
        <f ca="1">+IF(INDIRECT("'"&amp;$B2&amp;"'!$e$22")=0,"",INDIRECT("'"&amp;$B2&amp;"'!$e$22"))</f>
        <v/>
      </c>
      <c r="Q29" s="185" t="str">
        <f ca="1">+IF(INDIRECT("'"&amp;$B2&amp;"'!$f$22")=0,"",INDIRECT("'"&amp;$B2&amp;"'!$f$22"))</f>
        <v/>
      </c>
      <c r="R29" s="185" t="str">
        <f ca="1">+IF(INDIRECT("'"&amp;$B2&amp;"'!$g$22")=0,"",INDIRECT("'"&amp;$B2&amp;"'!$g$22"))</f>
        <v/>
      </c>
      <c r="S29" s="185" t="str">
        <f ca="1">+IF(INDIRECT("'"&amp;$B2&amp;"'!$h$22")=0,"",INDIRECT("'"&amp;$B2&amp;"'!$h$22"))</f>
        <v/>
      </c>
      <c r="T29" s="185" t="str">
        <f ca="1">+IF(INDIRECT("'"&amp;$B2&amp;"'!$i$22")=0,"",INDIRECT("'"&amp;$B2&amp;"'!$i$22"))</f>
        <v/>
      </c>
      <c r="U29" s="185" t="str">
        <f ca="1">+IF(INDIRECT("'"&amp;$B2&amp;"'!$j$22")=0,"",INDIRECT("'"&amp;$B2&amp;"'!$j$22"))</f>
        <v/>
      </c>
      <c r="V29" s="185" t="str">
        <f ca="1">+IF(INDIRECT("'"&amp;$B2&amp;"'!$k$22")=0,"",INDIRECT("'"&amp;$B2&amp;"'!$k$22"))</f>
        <v/>
      </c>
      <c r="W29" s="185" t="str">
        <f ca="1">+IF(INDIRECT("'"&amp;$B2&amp;"'!$l$22")=0,"",INDIRECT("'"&amp;$B2&amp;"'!$l$22"))</f>
        <v/>
      </c>
      <c r="X29" s="185" t="str">
        <f ca="1">+IF(INDIRECT("'"&amp;$B2&amp;"'!$m$22")=0,"",INDIRECT("'"&amp;$B2&amp;"'!$m$22"))</f>
        <v/>
      </c>
      <c r="Y29" s="185" t="str">
        <f ca="1">+IF(INDIRECT("'"&amp;$B2&amp;"'!$n$22")=0,"",INDIRECT("'"&amp;$B2&amp;"'!$n$22"))</f>
        <v/>
      </c>
      <c r="Z29" s="185" t="str">
        <f ca="1">+IF(INDIRECT("'"&amp;$B2&amp;"'!$o$22")=0,"",INDIRECT("'"&amp;$B2&amp;"'!$o$22"))</f>
        <v/>
      </c>
      <c r="AA29" s="185" t="str">
        <f ca="1">+IF(INDIRECT("'"&amp;$B2&amp;"'!$p$22")=0,"",INDIRECT("'"&amp;$B2&amp;"'!$p$22"))</f>
        <v/>
      </c>
      <c r="AB29" s="185" t="str">
        <f ca="1">+IF(INDIRECT("'"&amp;$B2&amp;"'!$q$22")=0,"",INDIRECT("'"&amp;$B2&amp;"'!$q$22"))</f>
        <v/>
      </c>
      <c r="AC29" s="185" t="str">
        <f ca="1">+IF(INDIRECT("'"&amp;$B2&amp;"'!$r$22")=0,"",INDIRECT("'"&amp;$B2&amp;"'!$r$22"))</f>
        <v/>
      </c>
      <c r="AJ29" s="96">
        <f t="shared" si="0"/>
        <v>0</v>
      </c>
      <c r="AK29" s="97">
        <v>11</v>
      </c>
      <c r="AL29" s="115" t="str">
        <f t="shared" si="1"/>
        <v/>
      </c>
      <c r="AM29" s="91"/>
      <c r="AN29" s="91"/>
      <c r="AO29" s="91"/>
      <c r="AP29" s="91"/>
      <c r="AQ29" s="91"/>
      <c r="AR29" s="91"/>
      <c r="AS29" s="91"/>
      <c r="AT29" s="91"/>
      <c r="AU29" s="91"/>
      <c r="AV29" s="91"/>
      <c r="AW29" s="91"/>
      <c r="AX29" s="91"/>
      <c r="AY29" s="91"/>
      <c r="AZ29" s="91"/>
      <c r="BA29" s="91"/>
      <c r="BB29" s="91"/>
      <c r="BC29" s="91"/>
      <c r="BD29" s="91"/>
      <c r="BE29" s="91"/>
      <c r="BF29" s="91"/>
      <c r="BG29" s="91"/>
      <c r="BH29" s="91"/>
    </row>
    <row r="30" spans="2:60" x14ac:dyDescent="0.25">
      <c r="B30" s="224"/>
      <c r="C30" s="225"/>
      <c r="D30" s="226"/>
      <c r="E30" s="226"/>
      <c r="F30" s="211"/>
      <c r="G30" s="211"/>
      <c r="H30" s="211"/>
      <c r="I30" s="211"/>
      <c r="J30" s="211"/>
      <c r="M30" s="185">
        <v>1</v>
      </c>
      <c r="N30" s="185">
        <v>2</v>
      </c>
      <c r="O30" s="185">
        <v>3</v>
      </c>
      <c r="P30" s="185">
        <v>4</v>
      </c>
      <c r="Q30" s="185">
        <v>5</v>
      </c>
      <c r="R30" s="185">
        <v>6</v>
      </c>
      <c r="S30" s="185">
        <v>7</v>
      </c>
      <c r="T30" s="185">
        <v>8</v>
      </c>
      <c r="U30" s="185">
        <v>9</v>
      </c>
      <c r="V30" s="185">
        <v>10</v>
      </c>
      <c r="W30" s="185">
        <v>11</v>
      </c>
      <c r="X30" s="185">
        <v>12</v>
      </c>
      <c r="Y30" s="185">
        <v>13</v>
      </c>
      <c r="Z30" s="185">
        <v>14</v>
      </c>
      <c r="AA30" s="185">
        <v>15</v>
      </c>
      <c r="AB30" s="185">
        <v>16</v>
      </c>
      <c r="AC30" s="185">
        <v>17</v>
      </c>
      <c r="AJ30" s="96">
        <f t="shared" si="0"/>
        <v>0</v>
      </c>
      <c r="AK30" s="97">
        <v>12</v>
      </c>
      <c r="AL30" s="115" t="str">
        <f t="shared" si="1"/>
        <v/>
      </c>
      <c r="AM30" s="91"/>
      <c r="AN30" s="91"/>
      <c r="AO30" s="91"/>
      <c r="AP30" s="91"/>
      <c r="AQ30" s="91"/>
      <c r="AR30" s="91"/>
      <c r="AS30" s="91"/>
      <c r="AT30" s="91"/>
      <c r="AU30" s="91"/>
      <c r="AV30" s="91"/>
      <c r="AW30" s="91"/>
      <c r="AX30" s="91"/>
      <c r="AY30" s="91"/>
      <c r="AZ30" s="91"/>
      <c r="BA30" s="91"/>
      <c r="BB30" s="91"/>
      <c r="BC30" s="91"/>
      <c r="BD30" s="91"/>
      <c r="BE30" s="91"/>
      <c r="BF30" s="91"/>
      <c r="BG30" s="91"/>
      <c r="BH30" s="91"/>
    </row>
    <row r="31" spans="2:60" x14ac:dyDescent="0.25">
      <c r="B31" s="412" t="s">
        <v>7</v>
      </c>
      <c r="C31" s="412"/>
      <c r="D31" s="412"/>
      <c r="E31" s="412"/>
      <c r="F31" s="412"/>
      <c r="G31" s="412"/>
      <c r="H31" s="412"/>
      <c r="I31" s="412"/>
      <c r="J31" s="412"/>
      <c r="K31" s="412"/>
      <c r="M31" s="185">
        <f ca="1">+IF(INDIRECT("'"&amp;$B2&amp;"'!$B$23")=0,"",INDIRECT("'"&amp;$B2&amp;"'!$B$23"))</f>
        <v>16</v>
      </c>
      <c r="N31" s="185" t="str">
        <f ca="1">+IF(INDIRECT("'"&amp;$B2&amp;"'!$c$23")=0,"",INDIRECT("'"&amp;$B2&amp;"'!$c$23"))</f>
        <v/>
      </c>
      <c r="O31" s="185" t="str">
        <f ca="1">+IF(INDIRECT("'"&amp;$B2&amp;"'!$d$23")=0,"",INDIRECT("'"&amp;$B2&amp;"'!$d$23"))</f>
        <v/>
      </c>
      <c r="P31" s="185" t="str">
        <f ca="1">+IF(INDIRECT("'"&amp;$B2&amp;"'!$e$23")=0,"",INDIRECT("'"&amp;$B2&amp;"'!$e$23"))</f>
        <v/>
      </c>
      <c r="Q31" s="185" t="str">
        <f ca="1">+IF(INDIRECT("'"&amp;$B2&amp;"'!$f$23")=0,"",INDIRECT("'"&amp;$B2&amp;"'!$f$23"))</f>
        <v/>
      </c>
      <c r="R31" s="185" t="str">
        <f ca="1">+IF(INDIRECT("'"&amp;$B2&amp;"'!$g$23")=0,"",INDIRECT("'"&amp;$B2&amp;"'!$g$23"))</f>
        <v/>
      </c>
      <c r="S31" s="185" t="str">
        <f ca="1">+IF(INDIRECT("'"&amp;$B2&amp;"'!$h$23")=0,"",INDIRECT("'"&amp;$B2&amp;"'!$h$23"))</f>
        <v/>
      </c>
      <c r="T31" s="185" t="str">
        <f ca="1">+IF(INDIRECT("'"&amp;$B2&amp;"'!$i$23")=0,"",INDIRECT("'"&amp;$B2&amp;"'!$i$23"))</f>
        <v/>
      </c>
      <c r="U31" s="185" t="str">
        <f ca="1">+IF(INDIRECT("'"&amp;$B2&amp;"'!$j$23")=0,"",INDIRECT("'"&amp;$B2&amp;"'!$j$23"))</f>
        <v/>
      </c>
      <c r="V31" s="185" t="str">
        <f ca="1">+IF(INDIRECT("'"&amp;$B2&amp;"'!$k$23")=0,"",INDIRECT("'"&amp;$B2&amp;"'!$k$23"))</f>
        <v/>
      </c>
      <c r="W31" s="185" t="str">
        <f ca="1">+IF(INDIRECT("'"&amp;$B2&amp;"'!$l$23")=0,"",INDIRECT("'"&amp;$B2&amp;"'!$l$23"))</f>
        <v/>
      </c>
      <c r="X31" s="185" t="str">
        <f ca="1">+IF(INDIRECT("'"&amp;$B2&amp;"'!$m$23")=0,"",INDIRECT("'"&amp;$B2&amp;"'!$m$23"))</f>
        <v/>
      </c>
      <c r="Y31" s="185" t="str">
        <f ca="1">+IF(INDIRECT("'"&amp;$B2&amp;"'!$n$23")=0,"",INDIRECT("'"&amp;$B2&amp;"'!$n$23"))</f>
        <v/>
      </c>
      <c r="Z31" s="185" t="str">
        <f ca="1">+IF(INDIRECT("'"&amp;$B2&amp;"'!$o$23")=0,"",INDIRECT("'"&amp;$B2&amp;"'!$o$23"))</f>
        <v/>
      </c>
      <c r="AA31" s="185" t="str">
        <f ca="1">+IF(INDIRECT("'"&amp;$B2&amp;"'!$p$23")=0,"",INDIRECT("'"&amp;$B2&amp;"'!$p$23"))</f>
        <v/>
      </c>
      <c r="AB31" s="185" t="str">
        <f ca="1">+IF(INDIRECT("'"&amp;$B2&amp;"'!$q$23")=0,"",INDIRECT("'"&amp;$B2&amp;"'!$q$23"))</f>
        <v/>
      </c>
      <c r="AC31" s="185" t="str">
        <f ca="1">+IF(INDIRECT("'"&amp;$B2&amp;"'!$r$23")=0,"",INDIRECT("'"&amp;$B2&amp;"'!$r$23"))</f>
        <v/>
      </c>
      <c r="AJ31" s="96">
        <f t="shared" si="0"/>
        <v>0</v>
      </c>
      <c r="AK31" s="97">
        <v>13</v>
      </c>
      <c r="AL31" s="115" t="str">
        <f t="shared" si="1"/>
        <v/>
      </c>
      <c r="AM31" s="91"/>
      <c r="AN31" s="91"/>
      <c r="AO31" s="91"/>
      <c r="AP31" s="91"/>
      <c r="AQ31" s="91"/>
      <c r="AR31" s="91"/>
      <c r="AS31" s="91"/>
      <c r="AT31" s="91"/>
      <c r="AU31" s="91"/>
      <c r="AV31" s="91"/>
      <c r="AW31" s="91"/>
      <c r="AX31" s="91"/>
      <c r="AY31" s="91"/>
      <c r="AZ31" s="91"/>
      <c r="BA31" s="91"/>
      <c r="BB31" s="91"/>
      <c r="BC31" s="91"/>
      <c r="BD31" s="91"/>
      <c r="BE31" s="91"/>
      <c r="BF31" s="91"/>
      <c r="BG31" s="91"/>
      <c r="BH31" s="91"/>
    </row>
    <row r="32" spans="2:60" ht="15.75" thickBot="1" x14ac:dyDescent="0.3">
      <c r="B32" s="224"/>
      <c r="C32" s="225"/>
      <c r="D32" s="226"/>
      <c r="E32" s="226"/>
      <c r="F32" s="211"/>
      <c r="G32" s="211"/>
      <c r="H32" s="211"/>
      <c r="I32" s="211"/>
      <c r="J32" s="211"/>
      <c r="M32" s="260"/>
      <c r="N32" s="261"/>
      <c r="O32" s="261"/>
      <c r="P32" s="261"/>
      <c r="Q32" s="261"/>
      <c r="R32" s="261"/>
      <c r="S32" s="261"/>
      <c r="T32" s="261"/>
      <c r="U32" s="261"/>
      <c r="V32" s="261"/>
      <c r="W32" s="261"/>
      <c r="X32" s="261"/>
      <c r="Y32" s="261"/>
      <c r="Z32" s="261"/>
      <c r="AA32" s="261"/>
      <c r="AB32" s="261"/>
      <c r="AC32" s="261"/>
      <c r="AJ32" s="237">
        <f t="shared" si="0"/>
        <v>0</v>
      </c>
      <c r="AK32" s="238">
        <v>14</v>
      </c>
      <c r="AL32" s="242" t="str">
        <f t="shared" si="1"/>
        <v/>
      </c>
      <c r="AM32" s="91"/>
      <c r="AN32" s="91"/>
      <c r="AO32" s="91"/>
      <c r="AP32" s="91"/>
      <c r="AQ32" s="91"/>
      <c r="AR32" s="91"/>
      <c r="AS32" s="91"/>
      <c r="AT32" s="91"/>
      <c r="AU32" s="91"/>
      <c r="AV32" s="91"/>
      <c r="AW32" s="91"/>
      <c r="AX32" s="91"/>
      <c r="AY32" s="91"/>
      <c r="AZ32" s="91"/>
      <c r="BA32" s="91"/>
      <c r="BB32" s="91"/>
      <c r="BC32" s="91"/>
      <c r="BD32" s="91"/>
      <c r="BE32" s="91"/>
      <c r="BF32" s="91"/>
      <c r="BG32" s="91"/>
      <c r="BH32" s="91"/>
    </row>
    <row r="33" spans="2:38" x14ac:dyDescent="0.25">
      <c r="B33" s="412" t="s">
        <v>8</v>
      </c>
      <c r="C33" s="412"/>
      <c r="D33" s="412"/>
      <c r="E33" s="412"/>
      <c r="F33" s="412"/>
      <c r="G33" s="412"/>
      <c r="H33" s="412"/>
      <c r="I33" s="412"/>
      <c r="J33" s="412"/>
      <c r="K33" s="412"/>
      <c r="M33" s="185">
        <f ca="1">+IF(INDIRECT("'"&amp;$B2&amp;"'!$B$24")=0,"",INDIRECT("'"&amp;$B2&amp;"'!$B$24"))</f>
        <v>1</v>
      </c>
      <c r="N33" s="185" t="str">
        <f ca="1">+IF(INDIRECT("'"&amp;$B2&amp;"'!$c$24")=0,"",INDIRECT("'"&amp;$B2&amp;"'!$c$24"))</f>
        <v/>
      </c>
      <c r="O33" s="185" t="str">
        <f ca="1">+IF(INDIRECT("'"&amp;$B2&amp;"'!$d$24")=0,"",INDIRECT("'"&amp;$B2&amp;"'!$d$24"))</f>
        <v/>
      </c>
      <c r="P33" s="185" t="str">
        <f ca="1">+IF(INDIRECT("'"&amp;$B2&amp;"'!$e$24")=0,"",INDIRECT("'"&amp;$B2&amp;"'!$e$24"))</f>
        <v/>
      </c>
      <c r="Q33" s="185" t="str">
        <f ca="1">+IF(INDIRECT("'"&amp;$B2&amp;"'!$f$24")=0,"",INDIRECT("'"&amp;$B2&amp;"'!$f$24"))</f>
        <v/>
      </c>
      <c r="R33" s="185" t="str">
        <f ca="1">+IF(INDIRECT("'"&amp;$B2&amp;"'!$g$24")=0,"",INDIRECT("'"&amp;$B2&amp;"'!$g$24"))</f>
        <v/>
      </c>
      <c r="S33" s="185" t="str">
        <f ca="1">+IF(INDIRECT("'"&amp;$B2&amp;"'!$h$24")=0,"",INDIRECT("'"&amp;$B2&amp;"'!$h$24"))</f>
        <v/>
      </c>
      <c r="T33" s="185" t="str">
        <f ca="1">+IF(INDIRECT("'"&amp;$B2&amp;"'!$i$24")=0,"",INDIRECT("'"&amp;$B2&amp;"'!$i$24"))</f>
        <v/>
      </c>
      <c r="U33" s="185" t="str">
        <f ca="1">+IF(INDIRECT("'"&amp;$B2&amp;"'!$j$24")=0,"",INDIRECT("'"&amp;$B2&amp;"'!$j$24"))</f>
        <v/>
      </c>
      <c r="V33" s="185" t="str">
        <f ca="1">+IF(INDIRECT("'"&amp;$B2&amp;"'!$k$24")=0,"",INDIRECT("'"&amp;$B2&amp;"'!$k$24"))</f>
        <v/>
      </c>
      <c r="W33" s="185" t="str">
        <f ca="1">+IF(INDIRECT("'"&amp;$B2&amp;"'!$l$24")=0,"",INDIRECT("'"&amp;$B2&amp;"'!$l$24"))</f>
        <v/>
      </c>
      <c r="X33" s="185" t="str">
        <f ca="1">+IF(INDIRECT("'"&amp;$B2&amp;"'!$m$24")=0,"",INDIRECT("'"&amp;$B2&amp;"'!$m$24"))</f>
        <v/>
      </c>
      <c r="Y33" s="185" t="str">
        <f ca="1">+IF(INDIRECT("'"&amp;$B2&amp;"'!$n$24")=0,"",INDIRECT("'"&amp;$B2&amp;"'!$n$24"))</f>
        <v/>
      </c>
      <c r="Z33" s="185" t="str">
        <f ca="1">+IF(INDIRECT("'"&amp;$B2&amp;"'!$o$24")=0,"",INDIRECT("'"&amp;$B2&amp;"'!$o$24"))</f>
        <v/>
      </c>
      <c r="AA33" s="185" t="str">
        <f ca="1">+IF(INDIRECT("'"&amp;$B2&amp;"'!$p$24")=0,"",INDIRECT("'"&amp;$B2&amp;"'!$p$24"))</f>
        <v/>
      </c>
      <c r="AB33" s="185" t="str">
        <f ca="1">+IF(INDIRECT("'"&amp;$B2&amp;"'!$q$24")=0,"",INDIRECT("'"&amp;$B2&amp;"'!$q$24"))</f>
        <v/>
      </c>
      <c r="AC33" s="185" t="str">
        <f ca="1">+IF(INDIRECT("'"&amp;$B2&amp;"'!$r$24")=0,"",INDIRECT("'"&amp;$B2&amp;"'!$r$24"))</f>
        <v/>
      </c>
      <c r="AL33" s="215"/>
    </row>
    <row r="34" spans="2:38" s="210" customFormat="1" x14ac:dyDescent="0.25">
      <c r="B34" s="212"/>
      <c r="C34" s="212"/>
      <c r="D34" s="212"/>
      <c r="E34" s="212"/>
      <c r="F34" s="212"/>
      <c r="G34" s="212"/>
      <c r="H34" s="212"/>
      <c r="I34" s="212"/>
      <c r="J34" s="212"/>
      <c r="K34" s="212"/>
      <c r="M34" s="227"/>
      <c r="N34" s="227"/>
      <c r="O34" s="227"/>
      <c r="P34" s="227"/>
      <c r="Q34" s="227"/>
      <c r="R34" s="227"/>
      <c r="S34" s="227"/>
      <c r="T34" s="227"/>
      <c r="U34" s="227"/>
      <c r="V34" s="227"/>
      <c r="W34" s="227"/>
      <c r="X34" s="227"/>
      <c r="Y34" s="227"/>
      <c r="Z34" s="227"/>
      <c r="AA34" s="227"/>
      <c r="AB34" s="227"/>
      <c r="AC34" s="227"/>
    </row>
    <row r="35" spans="2:38" s="210" customFormat="1" x14ac:dyDescent="0.25">
      <c r="B35" s="212"/>
      <c r="C35" s="212"/>
      <c r="D35" s="212"/>
      <c r="E35" s="212"/>
      <c r="F35" s="212"/>
      <c r="G35" s="212"/>
      <c r="H35" s="212"/>
      <c r="I35" s="212"/>
      <c r="J35" s="212"/>
      <c r="K35" s="212"/>
      <c r="M35" s="227"/>
      <c r="N35" s="227"/>
      <c r="O35" s="227"/>
      <c r="P35" s="227"/>
      <c r="Q35" s="227"/>
      <c r="R35" s="227"/>
      <c r="S35" s="227"/>
      <c r="T35" s="227"/>
      <c r="U35" s="227"/>
      <c r="V35" s="227"/>
      <c r="W35" s="227"/>
      <c r="X35" s="227"/>
      <c r="Y35" s="227"/>
      <c r="Z35" s="227"/>
      <c r="AA35" s="227"/>
      <c r="AB35" s="227"/>
      <c r="AC35" s="227"/>
    </row>
    <row r="36" spans="2:38" x14ac:dyDescent="0.25">
      <c r="AL36" s="215"/>
    </row>
    <row r="37" spans="2:38" ht="67.5" customHeight="1" x14ac:dyDescent="0.25">
      <c r="B37" s="410" t="s">
        <v>138</v>
      </c>
      <c r="C37" s="410"/>
      <c r="D37" s="410"/>
      <c r="E37" s="410"/>
      <c r="F37" s="410"/>
      <c r="G37" s="410"/>
      <c r="H37" s="410"/>
      <c r="I37" s="410"/>
      <c r="J37" s="228" t="str">
        <f ca="1">+IF(INDIRECT("'"&amp;$B2&amp;"'!$B$8")="","",INDIRECT("'"&amp;$B2&amp;"'!$B$8"))</f>
        <v>SI</v>
      </c>
      <c r="K37" s="211"/>
      <c r="AL37" s="215"/>
    </row>
    <row r="38" spans="2:38" x14ac:dyDescent="0.25">
      <c r="AL38" s="215"/>
    </row>
    <row r="39" spans="2:38" ht="109.5" customHeight="1" x14ac:dyDescent="0.25">
      <c r="B39" s="410" t="s">
        <v>423</v>
      </c>
      <c r="C39" s="410"/>
      <c r="D39" s="410"/>
      <c r="E39" s="410"/>
      <c r="F39" s="410"/>
      <c r="G39" s="410"/>
      <c r="H39" s="411" t="str">
        <f ca="1">+IF(INDIRECT("'"&amp;$B2&amp;"'!$B$9")=0,"",INDIRECT("'"&amp;$B2&amp;"'!$B$9"))</f>
        <v/>
      </c>
      <c r="I39" s="411"/>
      <c r="J39" s="411"/>
      <c r="K39" s="411"/>
      <c r="L39" s="411"/>
      <c r="M39" s="411"/>
      <c r="N39" s="411"/>
      <c r="O39" s="411"/>
      <c r="P39" s="411"/>
      <c r="Q39" s="411"/>
      <c r="T39" s="413" t="s">
        <v>422</v>
      </c>
      <c r="U39" s="413"/>
      <c r="V39" s="413"/>
      <c r="W39" s="413"/>
      <c r="X39" s="411" t="str">
        <f ca="1">+IF(INDIRECT("'"&amp;$B2&amp;"'!$B$10")=0,"",INDIRECT("'"&amp;$B2&amp;"'!$B$10"))</f>
        <v>no aplica</v>
      </c>
      <c r="Y39" s="411"/>
      <c r="Z39" s="411"/>
      <c r="AA39" s="411"/>
      <c r="AB39" s="411"/>
      <c r="AC39" s="411"/>
      <c r="AL39" s="215"/>
    </row>
    <row r="40" spans="2:38" x14ac:dyDescent="0.25">
      <c r="I40" s="210"/>
      <c r="J40" s="210"/>
      <c r="L40" s="210"/>
      <c r="AL40" s="215"/>
    </row>
    <row r="41" spans="2:38" x14ac:dyDescent="0.25">
      <c r="B41" s="402" t="s">
        <v>9</v>
      </c>
      <c r="C41" s="402"/>
      <c r="D41" s="402"/>
      <c r="E41" s="402"/>
      <c r="F41" s="402"/>
      <c r="G41" s="402"/>
      <c r="H41" s="409">
        <f ca="1">+IF(INDIRECT("'"&amp;$B2&amp;"'!$B$11")="","",INDIRECT("'"&amp;$B2&amp;"'!$B$11"))</f>
        <v>2011</v>
      </c>
      <c r="I41" s="401"/>
      <c r="J41" s="401"/>
      <c r="L41" s="216"/>
      <c r="M41" s="216"/>
      <c r="N41" s="216"/>
      <c r="O41" s="216"/>
      <c r="P41" s="216"/>
      <c r="Q41" s="216"/>
      <c r="R41" s="216"/>
      <c r="S41" s="216"/>
      <c r="T41" s="216"/>
      <c r="U41" s="216"/>
      <c r="V41" s="216"/>
      <c r="W41" s="216"/>
      <c r="AL41" s="215"/>
    </row>
    <row r="42" spans="2:38" x14ac:dyDescent="0.25">
      <c r="B42" s="229"/>
      <c r="C42" s="230"/>
      <c r="D42" s="230"/>
      <c r="E42" s="230"/>
      <c r="F42" s="206"/>
      <c r="G42" s="231"/>
      <c r="I42" s="210"/>
      <c r="J42" s="210"/>
      <c r="L42" s="210"/>
      <c r="AL42" s="215"/>
    </row>
    <row r="43" spans="2:38" x14ac:dyDescent="0.25">
      <c r="B43" s="402" t="s">
        <v>11</v>
      </c>
      <c r="C43" s="402"/>
      <c r="D43" s="402"/>
      <c r="E43" s="402"/>
      <c r="F43" s="402"/>
      <c r="G43" s="402"/>
      <c r="H43" s="405" t="str">
        <f ca="1">+IF(INDIRECT("'"&amp;$B2&amp;"'!$B$12")=0,"",INDIRECT("'"&amp;$B2&amp;"'!$B$12"))</f>
        <v/>
      </c>
      <c r="I43" s="414"/>
      <c r="J43" s="414"/>
      <c r="L43" s="210"/>
      <c r="N43" s="344" t="s">
        <v>496</v>
      </c>
      <c r="O43" s="368"/>
      <c r="P43" s="368"/>
      <c r="Q43" s="368"/>
      <c r="R43" s="255"/>
      <c r="S43" s="255"/>
      <c r="T43" s="255"/>
      <c r="U43" s="255"/>
      <c r="V43" s="255"/>
      <c r="W43" s="255"/>
      <c r="X43" s="255"/>
      <c r="Y43" s="256"/>
      <c r="AL43" s="215"/>
    </row>
    <row r="44" spans="2:38" x14ac:dyDescent="0.25">
      <c r="C44" s="232"/>
      <c r="D44" s="232"/>
      <c r="E44" s="232"/>
      <c r="F44" s="232"/>
      <c r="G44" s="232"/>
      <c r="I44" s="232"/>
      <c r="J44" s="232"/>
      <c r="L44" s="210"/>
      <c r="AL44" s="215"/>
    </row>
    <row r="45" spans="2:38" x14ac:dyDescent="0.25">
      <c r="AL45" s="215"/>
    </row>
    <row r="46" spans="2:38" x14ac:dyDescent="0.25">
      <c r="B46" s="233"/>
      <c r="C46" s="233"/>
      <c r="D46" s="233"/>
      <c r="E46" s="233"/>
    </row>
    <row r="47" spans="2:38" x14ac:dyDescent="0.25">
      <c r="B47" s="251" t="s">
        <v>368</v>
      </c>
      <c r="C47" s="252"/>
      <c r="D47" s="252"/>
      <c r="E47" s="252"/>
      <c r="F47" s="253"/>
      <c r="G47" s="253"/>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row>
    <row r="48" spans="2:38" x14ac:dyDescent="0.25">
      <c r="B48" s="250"/>
      <c r="C48" s="250"/>
      <c r="D48" s="250"/>
      <c r="E48" s="250"/>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row>
    <row r="49" spans="2:8" x14ac:dyDescent="0.25">
      <c r="B49" s="415" t="s">
        <v>84</v>
      </c>
      <c r="C49" s="415"/>
      <c r="D49" s="415"/>
      <c r="E49" s="415"/>
      <c r="F49" s="415"/>
      <c r="G49" s="415"/>
    </row>
    <row r="50" spans="2:8" x14ac:dyDescent="0.25">
      <c r="B50" s="397" t="s">
        <v>69</v>
      </c>
      <c r="C50" s="397"/>
      <c r="D50" s="397"/>
      <c r="E50" s="397"/>
      <c r="F50" s="397"/>
      <c r="G50" s="397"/>
      <c r="H50" s="341" t="str">
        <f ca="1">+IF(INDIRECT("'"&amp;$B2&amp;"'!$B$28")=0,"NO",INDIRECT("'"&amp;$B2&amp;"'!$B$28"))</f>
        <v>NO</v>
      </c>
    </row>
    <row r="51" spans="2:8" x14ac:dyDescent="0.25">
      <c r="B51" s="397" t="s">
        <v>70</v>
      </c>
      <c r="C51" s="397"/>
      <c r="D51" s="397"/>
      <c r="E51" s="397"/>
      <c r="F51" s="397"/>
      <c r="G51" s="397"/>
      <c r="H51" s="341" t="str">
        <f ca="1">+IF(INDIRECT("'"&amp;$B2&amp;"'!$B$29")=0,"NO",INDIRECT("'"&amp;$B2&amp;"'!$B$29"))</f>
        <v>NO</v>
      </c>
    </row>
    <row r="52" spans="2:8" x14ac:dyDescent="0.25">
      <c r="B52" s="397" t="s">
        <v>71</v>
      </c>
      <c r="C52" s="397"/>
      <c r="D52" s="397"/>
      <c r="E52" s="397"/>
      <c r="F52" s="397"/>
      <c r="G52" s="397"/>
      <c r="H52" s="341" t="str">
        <f ca="1">+IF(INDIRECT("'"&amp;$B2&amp;"'!$B$30")=0,"NO",INDIRECT("'"&amp;$B2&amp;"'!$B$30"))</f>
        <v>SI</v>
      </c>
    </row>
    <row r="53" spans="2:8" x14ac:dyDescent="0.25">
      <c r="B53" s="397" t="s">
        <v>72</v>
      </c>
      <c r="C53" s="397"/>
      <c r="D53" s="397"/>
      <c r="E53" s="397"/>
      <c r="F53" s="397"/>
      <c r="G53" s="397"/>
      <c r="H53" s="341" t="str">
        <f ca="1">+IF(INDIRECT("'"&amp;$B2&amp;"'!$B$31")=0,"NO",INDIRECT("'"&amp;$B2&amp;"'!$B$31"))</f>
        <v>NO</v>
      </c>
    </row>
    <row r="54" spans="2:8" x14ac:dyDescent="0.25">
      <c r="B54" s="397" t="s">
        <v>73</v>
      </c>
      <c r="C54" s="397"/>
      <c r="D54" s="397"/>
      <c r="E54" s="397"/>
      <c r="F54" s="397"/>
      <c r="G54" s="397"/>
      <c r="H54" s="341" t="str">
        <f ca="1">+IF(INDIRECT("'"&amp;$B2&amp;"'!$B$32")=0,"NO",INDIRECT("'"&amp;$B2&amp;"'!$B$32"))</f>
        <v>SI</v>
      </c>
    </row>
    <row r="55" spans="2:8" x14ac:dyDescent="0.25">
      <c r="B55" s="397" t="s">
        <v>74</v>
      </c>
      <c r="C55" s="397"/>
      <c r="D55" s="397"/>
      <c r="E55" s="397"/>
      <c r="F55" s="397"/>
      <c r="G55" s="397"/>
      <c r="H55" s="341" t="str">
        <f ca="1">+IF(INDIRECT("'"&amp;$B2&amp;"'!$B$33")=0,"NO",INDIRECT("'"&amp;$B2&amp;"'!$B$33"))</f>
        <v>NO</v>
      </c>
    </row>
    <row r="56" spans="2:8" x14ac:dyDescent="0.25">
      <c r="B56" s="397" t="s">
        <v>75</v>
      </c>
      <c r="C56" s="397"/>
      <c r="D56" s="397"/>
      <c r="E56" s="397"/>
      <c r="F56" s="397"/>
      <c r="G56" s="397"/>
      <c r="H56" s="341" t="str">
        <f ca="1">+IF(INDIRECT("'"&amp;$B2&amp;"'!$B$34")=0,"NO",INDIRECT("'"&amp;$B2&amp;"'!$B$34"))</f>
        <v>NO</v>
      </c>
    </row>
    <row r="57" spans="2:8" x14ac:dyDescent="0.25">
      <c r="B57" s="397" t="s">
        <v>76</v>
      </c>
      <c r="C57" s="397"/>
      <c r="D57" s="397"/>
      <c r="E57" s="397"/>
      <c r="F57" s="397"/>
      <c r="G57" s="397"/>
      <c r="H57" s="341" t="str">
        <f ca="1">+IF(INDIRECT("'"&amp;$B2&amp;"'!$B$35")=0,"NO",INDIRECT("'"&amp;$B2&amp;"'!$B$35"))</f>
        <v>NO</v>
      </c>
    </row>
    <row r="58" spans="2:8" ht="26.25" customHeight="1" x14ac:dyDescent="0.25">
      <c r="B58" s="419" t="s">
        <v>77</v>
      </c>
      <c r="C58" s="419"/>
      <c r="D58" s="419"/>
      <c r="E58" s="419"/>
      <c r="F58" s="419"/>
      <c r="G58" s="419"/>
      <c r="H58" s="341" t="str">
        <f ca="1">+IF(INDIRECT("'"&amp;$B2&amp;"'!$B$36")=0,"NO",INDIRECT("'"&amp;$B2&amp;"'!$B$36"))</f>
        <v>NO</v>
      </c>
    </row>
    <row r="59" spans="2:8" x14ac:dyDescent="0.25">
      <c r="B59" s="397" t="s">
        <v>78</v>
      </c>
      <c r="C59" s="397"/>
      <c r="D59" s="397"/>
      <c r="E59" s="397"/>
      <c r="F59" s="397"/>
      <c r="G59" s="397"/>
      <c r="H59" s="341" t="str">
        <f ca="1">+IF(INDIRECT("'"&amp;$B2&amp;"'!$B$37")=0,"NO",INDIRECT("'"&amp;$B2&amp;"'!$B$37"))</f>
        <v>NO</v>
      </c>
    </row>
    <row r="60" spans="2:8" x14ac:dyDescent="0.25">
      <c r="B60" s="397" t="s">
        <v>79</v>
      </c>
      <c r="C60" s="397"/>
      <c r="D60" s="397"/>
      <c r="E60" s="397"/>
      <c r="F60" s="397"/>
      <c r="G60" s="397"/>
      <c r="H60" s="341" t="str">
        <f ca="1">+IF(INDIRECT("'"&amp;$B2&amp;"'!$B$38")=0,"NO",INDIRECT("'"&amp;$B2&amp;"'!$B$38"))</f>
        <v>NO</v>
      </c>
    </row>
    <row r="61" spans="2:8" x14ac:dyDescent="0.25">
      <c r="B61" s="397" t="s">
        <v>80</v>
      </c>
      <c r="C61" s="397"/>
      <c r="D61" s="397"/>
      <c r="E61" s="397"/>
      <c r="F61" s="397"/>
      <c r="G61" s="397"/>
      <c r="H61" s="341" t="str">
        <f ca="1">+IF(INDIRECT("'"&amp;$B2&amp;"'!$B$39")=0,"NO",INDIRECT("'"&amp;$B2&amp;"'!$B$39"))</f>
        <v>NO</v>
      </c>
    </row>
    <row r="62" spans="2:8" x14ac:dyDescent="0.25">
      <c r="B62" s="397" t="s">
        <v>81</v>
      </c>
      <c r="C62" s="397"/>
      <c r="D62" s="397"/>
      <c r="E62" s="397"/>
      <c r="F62" s="397"/>
      <c r="G62" s="397"/>
      <c r="H62" s="341" t="str">
        <f ca="1">+IF(INDIRECT("'"&amp;$B2&amp;"'!$B$40")=0,"NO",INDIRECT("'"&amp;$B2&amp;"'!$B$40"))</f>
        <v>NO</v>
      </c>
    </row>
    <row r="63" spans="2:8" x14ac:dyDescent="0.25">
      <c r="B63" s="397" t="s">
        <v>82</v>
      </c>
      <c r="C63" s="397"/>
      <c r="D63" s="397"/>
      <c r="E63" s="397"/>
      <c r="F63" s="397"/>
      <c r="G63" s="397"/>
      <c r="H63" s="341" t="str">
        <f ca="1">+IF(INDIRECT("'"&amp;$B2&amp;"'!$B$41")=0,"NO",INDIRECT("'"&amp;$B2&amp;"'!$B$41"))</f>
        <v>NO</v>
      </c>
    </row>
    <row r="64" spans="2:8" x14ac:dyDescent="0.25">
      <c r="B64" s="397" t="s">
        <v>83</v>
      </c>
      <c r="C64" s="397"/>
      <c r="D64" s="397"/>
      <c r="E64" s="397"/>
      <c r="F64" s="397"/>
      <c r="G64" s="397"/>
      <c r="H64" s="341" t="str">
        <f ca="1">+IF(INDIRECT("'"&amp;$B2&amp;"'!$B$42")=0,"NO",INDIRECT("'"&amp;$B2&amp;"'!$B$42"))</f>
        <v>NO</v>
      </c>
    </row>
    <row r="65" spans="1:24" x14ac:dyDescent="0.25">
      <c r="B65" s="397" t="s">
        <v>165</v>
      </c>
      <c r="C65" s="397"/>
      <c r="D65" s="397"/>
      <c r="E65" s="397"/>
      <c r="F65" s="397"/>
      <c r="G65" s="397"/>
      <c r="H65" s="341"/>
    </row>
    <row r="66" spans="1:24" x14ac:dyDescent="0.25">
      <c r="B66" s="233"/>
      <c r="C66" s="233"/>
      <c r="D66" s="233"/>
      <c r="E66" s="233"/>
    </row>
    <row r="67" spans="1:24" s="234" customFormat="1" ht="36" customHeight="1" x14ac:dyDescent="0.25">
      <c r="B67" s="402" t="s">
        <v>288</v>
      </c>
      <c r="C67" s="402"/>
      <c r="D67" s="402"/>
      <c r="E67" s="402"/>
      <c r="F67" s="402"/>
      <c r="G67" s="402"/>
      <c r="H67" s="402"/>
      <c r="I67" s="402"/>
      <c r="J67" s="402"/>
      <c r="K67" s="402"/>
      <c r="L67" s="402"/>
      <c r="M67" s="402"/>
      <c r="N67" s="402"/>
      <c r="O67" s="228" t="str">
        <f ca="1">+IF(INDIRECT("'"&amp;$B2&amp;"'!$B$335")=0,"",INDIRECT("'"&amp;$B2&amp;"'!$B$335"))</f>
        <v>NO</v>
      </c>
      <c r="Q67" s="350"/>
    </row>
    <row r="68" spans="1:24" s="234" customFormat="1" ht="16.5" customHeight="1" x14ac:dyDescent="0.25"/>
    <row r="69" spans="1:24" s="186" customFormat="1" ht="15" customHeight="1" x14ac:dyDescent="0.25">
      <c r="A69" s="235"/>
      <c r="B69" s="407" t="s">
        <v>326</v>
      </c>
      <c r="C69" s="407"/>
      <c r="D69" s="407"/>
      <c r="E69" s="407"/>
      <c r="F69" s="407"/>
      <c r="G69" s="407"/>
      <c r="H69" s="228" t="str">
        <f ca="1">+IF(INDIRECT("'"&amp;$B2&amp;"'!$a$336")=0,"NO",INDIRECT("'"&amp;$B2&amp;"'!$a$336"))</f>
        <v>NO</v>
      </c>
      <c r="J69" s="350"/>
    </row>
    <row r="70" spans="1:24" s="186" customFormat="1" x14ac:dyDescent="0.25">
      <c r="A70" s="235"/>
      <c r="B70" s="407" t="s">
        <v>327</v>
      </c>
      <c r="C70" s="407"/>
      <c r="D70" s="407"/>
      <c r="E70" s="407"/>
      <c r="F70" s="407"/>
      <c r="G70" s="407"/>
      <c r="H70" s="228" t="str">
        <f ca="1">+IF(INDIRECT("'"&amp;$B2&amp;"'!$a$337")=0,"NO",INDIRECT("'"&amp;$B2&amp;"'!$a$337"))</f>
        <v>NO</v>
      </c>
      <c r="J70" s="351"/>
    </row>
    <row r="71" spans="1:24" s="186" customFormat="1" x14ac:dyDescent="0.25">
      <c r="A71" s="235"/>
      <c r="B71" s="407" t="s">
        <v>328</v>
      </c>
      <c r="C71" s="407"/>
      <c r="D71" s="407"/>
      <c r="E71" s="407"/>
      <c r="F71" s="407"/>
      <c r="G71" s="407"/>
      <c r="H71" s="228" t="str">
        <f ca="1">+IF(INDIRECT("'"&amp;$B2&amp;"'!$a$338")=0,"NO",INDIRECT("'"&amp;$B2&amp;"'!$a$338"))</f>
        <v>NO</v>
      </c>
      <c r="J71" s="351"/>
    </row>
    <row r="72" spans="1:24" s="186" customFormat="1" x14ac:dyDescent="0.25">
      <c r="A72" s="235"/>
      <c r="B72" s="407" t="s">
        <v>329</v>
      </c>
      <c r="C72" s="407"/>
      <c r="D72" s="407"/>
      <c r="E72" s="407"/>
      <c r="F72" s="407"/>
      <c r="G72" s="408"/>
      <c r="H72" s="228" t="str">
        <f ca="1">+IF(INDIRECT("'"&amp;$B2&amp;"'!$a$339")=0,"NO",INDIRECT("'"&amp;$B2&amp;"'!$a$339"))</f>
        <v>NO</v>
      </c>
      <c r="J72" s="351"/>
    </row>
    <row r="73" spans="1:24" s="186" customFormat="1" x14ac:dyDescent="0.25">
      <c r="A73" s="235"/>
      <c r="B73" s="407" t="s">
        <v>330</v>
      </c>
      <c r="C73" s="407"/>
      <c r="D73" s="407"/>
      <c r="E73" s="407"/>
      <c r="F73" s="407"/>
      <c r="G73" s="408"/>
      <c r="H73" s="228" t="str">
        <f ca="1">+IF(INDIRECT("'"&amp;$B2&amp;"'!$a$340")=0,"NO",INDIRECT("'"&amp;$B2&amp;"'!$a$340"))</f>
        <v>NO</v>
      </c>
      <c r="J73" s="352"/>
      <c r="K73" s="235"/>
      <c r="L73" s="235"/>
      <c r="M73" s="235"/>
      <c r="N73" s="235"/>
      <c r="O73" s="235"/>
      <c r="P73" s="235"/>
      <c r="Q73" s="235"/>
      <c r="R73" s="235"/>
      <c r="S73" s="235"/>
      <c r="T73" s="235"/>
      <c r="U73" s="235"/>
      <c r="V73" s="235"/>
      <c r="W73" s="235"/>
      <c r="X73" s="235"/>
    </row>
    <row r="74" spans="1:24" s="186" customFormat="1" x14ac:dyDescent="0.25">
      <c r="A74" s="235"/>
      <c r="B74" s="407" t="s">
        <v>331</v>
      </c>
      <c r="C74" s="407"/>
      <c r="D74" s="407"/>
      <c r="E74" s="407"/>
      <c r="F74" s="407"/>
      <c r="G74" s="408"/>
      <c r="H74" s="228" t="str">
        <f ca="1">+IF(INDIRECT("'"&amp;$B2&amp;"'!$a$341")=0,"NO",INDIRECT("'"&amp;$B2&amp;"'!$a$341"))</f>
        <v>NO</v>
      </c>
      <c r="J74" s="352"/>
      <c r="K74" s="235"/>
      <c r="L74" s="235"/>
      <c r="M74" s="235"/>
      <c r="N74" s="235"/>
      <c r="O74" s="235"/>
      <c r="P74" s="235"/>
      <c r="Q74" s="235"/>
      <c r="R74" s="235"/>
      <c r="S74" s="235"/>
      <c r="T74" s="235"/>
      <c r="U74" s="235"/>
      <c r="V74" s="235"/>
      <c r="W74" s="235"/>
      <c r="X74" s="235"/>
    </row>
    <row r="75" spans="1:24" s="186" customFormat="1" x14ac:dyDescent="0.25">
      <c r="A75" s="235"/>
      <c r="B75" s="407" t="s">
        <v>332</v>
      </c>
      <c r="C75" s="407"/>
      <c r="D75" s="407"/>
      <c r="E75" s="407"/>
      <c r="F75" s="407"/>
      <c r="G75" s="408"/>
      <c r="H75" s="228" t="str">
        <f ca="1">+IF(INDIRECT("'"&amp;$B2&amp;"'!$a$342")=0,"NO",INDIRECT("'"&amp;$B2&amp;"'!$a$342"))</f>
        <v>NO</v>
      </c>
      <c r="J75" s="352"/>
      <c r="K75" s="235"/>
      <c r="L75" s="235"/>
      <c r="M75" s="235"/>
      <c r="N75" s="235"/>
      <c r="O75" s="235"/>
      <c r="P75" s="235"/>
      <c r="Q75" s="235"/>
      <c r="R75" s="235"/>
      <c r="S75" s="235"/>
      <c r="T75" s="235"/>
      <c r="U75" s="235"/>
      <c r="V75" s="235"/>
      <c r="W75" s="235"/>
      <c r="X75" s="235"/>
    </row>
    <row r="76" spans="1:24" s="186" customFormat="1" x14ac:dyDescent="0.25">
      <c r="A76" s="235"/>
      <c r="B76" s="407" t="s">
        <v>333</v>
      </c>
      <c r="C76" s="407"/>
      <c r="D76" s="407"/>
      <c r="E76" s="407"/>
      <c r="F76" s="407"/>
      <c r="G76" s="408"/>
      <c r="H76" s="228" t="str">
        <f ca="1">+IF(INDIRECT("'"&amp;$B2&amp;"'!$a$343")=0,"NO",INDIRECT("'"&amp;$B2&amp;"'!$a$343"))</f>
        <v>NO</v>
      </c>
      <c r="J76" s="352"/>
      <c r="K76" s="235"/>
      <c r="L76" s="235"/>
      <c r="M76" s="235"/>
      <c r="N76" s="235"/>
      <c r="O76" s="235"/>
      <c r="P76" s="235"/>
      <c r="Q76" s="235"/>
      <c r="R76" s="235"/>
      <c r="S76" s="235"/>
      <c r="T76" s="235"/>
      <c r="U76" s="235"/>
      <c r="V76" s="235"/>
      <c r="W76" s="235"/>
      <c r="X76" s="235"/>
    </row>
    <row r="77" spans="1:24" s="186" customFormat="1" x14ac:dyDescent="0.25">
      <c r="A77" s="235"/>
      <c r="B77" s="407" t="s">
        <v>334</v>
      </c>
      <c r="C77" s="407"/>
      <c r="D77" s="407"/>
      <c r="E77" s="407"/>
      <c r="F77" s="407"/>
      <c r="G77" s="408"/>
      <c r="H77" s="228" t="str">
        <f ca="1">+IF(INDIRECT("'"&amp;$B2&amp;"'!$a$344")=0,"NO",INDIRECT("'"&amp;$B2&amp;"'!$a$344"))</f>
        <v>NO</v>
      </c>
      <c r="J77" s="352"/>
      <c r="K77" s="235"/>
      <c r="L77" s="235"/>
      <c r="M77" s="235"/>
      <c r="N77" s="235"/>
      <c r="O77" s="235"/>
      <c r="P77" s="235"/>
      <c r="Q77" s="235"/>
      <c r="R77" s="235"/>
      <c r="S77" s="235"/>
      <c r="T77" s="235"/>
      <c r="U77" s="235"/>
      <c r="V77" s="235"/>
      <c r="W77" s="235"/>
      <c r="X77" s="235"/>
    </row>
    <row r="78" spans="1:24" x14ac:dyDescent="0.25"/>
    <row r="79" spans="1:24" x14ac:dyDescent="0.25">
      <c r="B79" s="420" t="s">
        <v>280</v>
      </c>
      <c r="C79" s="420"/>
      <c r="D79" s="420"/>
      <c r="E79" s="420"/>
      <c r="F79" s="420"/>
      <c r="G79" s="420"/>
      <c r="H79" s="421" t="str">
        <f ca="1">+IF(INDIRECT("'"&amp;$B2&amp;"'!$B$345")=0,"",INDIRECT("'"&amp;$B2&amp;"'!$B$345"))</f>
        <v/>
      </c>
      <c r="I79" s="421"/>
      <c r="J79" s="421"/>
      <c r="K79" s="421"/>
      <c r="L79" s="421"/>
      <c r="M79" s="421"/>
      <c r="N79" s="421"/>
      <c r="O79" s="421"/>
      <c r="P79" s="421"/>
      <c r="Q79" s="421"/>
      <c r="S79" s="416"/>
    </row>
    <row r="80" spans="1:24" x14ac:dyDescent="0.25">
      <c r="B80" s="420"/>
      <c r="C80" s="420"/>
      <c r="D80" s="420"/>
      <c r="E80" s="420"/>
      <c r="F80" s="420"/>
      <c r="G80" s="420"/>
      <c r="H80" s="421"/>
      <c r="I80" s="421"/>
      <c r="J80" s="421"/>
      <c r="K80" s="421"/>
      <c r="L80" s="421"/>
      <c r="M80" s="421"/>
      <c r="N80" s="421"/>
      <c r="O80" s="421"/>
      <c r="P80" s="421"/>
      <c r="Q80" s="421"/>
      <c r="S80" s="417"/>
    </row>
    <row r="81" spans="2:19" x14ac:dyDescent="0.25">
      <c r="B81" s="420"/>
      <c r="C81" s="420"/>
      <c r="D81" s="420"/>
      <c r="E81" s="420"/>
      <c r="F81" s="420"/>
      <c r="G81" s="420"/>
      <c r="H81" s="421"/>
      <c r="I81" s="421"/>
      <c r="J81" s="421"/>
      <c r="K81" s="421"/>
      <c r="L81" s="421"/>
      <c r="M81" s="421"/>
      <c r="N81" s="421"/>
      <c r="O81" s="421"/>
      <c r="P81" s="421"/>
      <c r="Q81" s="421"/>
      <c r="S81" s="417"/>
    </row>
    <row r="82" spans="2:19" x14ac:dyDescent="0.25">
      <c r="B82" s="420"/>
      <c r="C82" s="420"/>
      <c r="D82" s="420"/>
      <c r="E82" s="420"/>
      <c r="F82" s="420"/>
      <c r="G82" s="420"/>
      <c r="H82" s="421"/>
      <c r="I82" s="421"/>
      <c r="J82" s="421"/>
      <c r="K82" s="421"/>
      <c r="L82" s="421"/>
      <c r="M82" s="421"/>
      <c r="N82" s="421"/>
      <c r="O82" s="421"/>
      <c r="P82" s="421"/>
      <c r="Q82" s="421"/>
      <c r="S82" s="418"/>
    </row>
    <row r="83" spans="2:19" x14ac:dyDescent="0.25"/>
    <row r="84" spans="2:19" x14ac:dyDescent="0.25"/>
    <row r="85" spans="2:19" hidden="1" x14ac:dyDescent="0.25"/>
    <row r="86" spans="2:19" hidden="1" x14ac:dyDescent="0.25"/>
    <row r="87" spans="2:19" hidden="1" x14ac:dyDescent="0.25"/>
    <row r="88" spans="2:19" hidden="1" x14ac:dyDescent="0.25"/>
    <row r="89" spans="2:19" hidden="1" x14ac:dyDescent="0.25"/>
    <row r="90" spans="2:19" hidden="1" x14ac:dyDescent="0.25"/>
    <row r="91" spans="2:19" hidden="1" x14ac:dyDescent="0.25"/>
    <row r="92" spans="2:19" hidden="1" x14ac:dyDescent="0.25"/>
    <row r="93" spans="2:19" hidden="1" x14ac:dyDescent="0.25"/>
    <row r="94" spans="2:19" hidden="1" x14ac:dyDescent="0.25"/>
    <row r="95" spans="2:19" hidden="1" x14ac:dyDescent="0.25"/>
    <row r="96" spans="2:19"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sheetData>
  <sheetProtection password="CC47" sheet="1" objects="1" scenarios="1" selectLockedCells="1"/>
  <mergeCells count="67">
    <mergeCell ref="S79:S82"/>
    <mergeCell ref="B61:G61"/>
    <mergeCell ref="B60:G60"/>
    <mergeCell ref="B59:G59"/>
    <mergeCell ref="B58:G58"/>
    <mergeCell ref="B79:G82"/>
    <mergeCell ref="H79:Q82"/>
    <mergeCell ref="B67:N67"/>
    <mergeCell ref="B64:G64"/>
    <mergeCell ref="B63:G63"/>
    <mergeCell ref="B50:G50"/>
    <mergeCell ref="B51:G51"/>
    <mergeCell ref="B53:G53"/>
    <mergeCell ref="B52:G52"/>
    <mergeCell ref="T39:W39"/>
    <mergeCell ref="B43:G43"/>
    <mergeCell ref="H43:J43"/>
    <mergeCell ref="B49:G49"/>
    <mergeCell ref="X39:AC39"/>
    <mergeCell ref="H23:O23"/>
    <mergeCell ref="H21:O21"/>
    <mergeCell ref="O26:U26"/>
    <mergeCell ref="B33:K33"/>
    <mergeCell ref="B26:G26"/>
    <mergeCell ref="B31:K31"/>
    <mergeCell ref="B29:K29"/>
    <mergeCell ref="B23:G23"/>
    <mergeCell ref="B15:G15"/>
    <mergeCell ref="H15:O15"/>
    <mergeCell ref="H41:J41"/>
    <mergeCell ref="B17:G17"/>
    <mergeCell ref="B19:G19"/>
    <mergeCell ref="B21:G21"/>
    <mergeCell ref="B37:I37"/>
    <mergeCell ref="H19:O19"/>
    <mergeCell ref="H39:Q39"/>
    <mergeCell ref="H17:O17"/>
    <mergeCell ref="B41:G41"/>
    <mergeCell ref="B39:G39"/>
    <mergeCell ref="B57:G57"/>
    <mergeCell ref="B77:G77"/>
    <mergeCell ref="B65:G65"/>
    <mergeCell ref="B69:G69"/>
    <mergeCell ref="B70:G70"/>
    <mergeCell ref="B71:G71"/>
    <mergeCell ref="B72:G72"/>
    <mergeCell ref="B73:G73"/>
    <mergeCell ref="B62:G62"/>
    <mergeCell ref="B74:G74"/>
    <mergeCell ref="B75:G75"/>
    <mergeCell ref="B76:G76"/>
    <mergeCell ref="B56:G56"/>
    <mergeCell ref="B55:G55"/>
    <mergeCell ref="B54:G54"/>
    <mergeCell ref="B3:G3"/>
    <mergeCell ref="AC3:AD3"/>
    <mergeCell ref="H5:J5"/>
    <mergeCell ref="B9:G9"/>
    <mergeCell ref="B13:G13"/>
    <mergeCell ref="B5:G5"/>
    <mergeCell ref="B7:G7"/>
    <mergeCell ref="H7:O7"/>
    <mergeCell ref="H9:O9"/>
    <mergeCell ref="H13:O13"/>
    <mergeCell ref="B11:G11"/>
    <mergeCell ref="H11:O11"/>
    <mergeCell ref="Q7:AB7"/>
  </mergeCells>
  <conditionalFormatting sqref="H39 T39 B39 X39">
    <cfRule type="expression" dxfId="3468" priority="66">
      <formula>+OR($J$37="no",$J$37="")</formula>
    </cfRule>
  </conditionalFormatting>
  <conditionalFormatting sqref="M27:AC27">
    <cfRule type="expression" dxfId="3467" priority="38">
      <formula>+$M$25&lt;&gt;"OK"</formula>
    </cfRule>
  </conditionalFormatting>
  <conditionalFormatting sqref="M29 M31 M33">
    <cfRule type="expression" dxfId="3466" priority="20">
      <formula>$M$25="OK"</formula>
    </cfRule>
  </conditionalFormatting>
  <conditionalFormatting sqref="B69:Q82">
    <cfRule type="expression" dxfId="3465" priority="17">
      <formula>$O$67="NO"</formula>
    </cfRule>
  </conditionalFormatting>
  <conditionalFormatting sqref="N29 N31 N33">
    <cfRule type="expression" dxfId="3464" priority="16">
      <formula>$N$25="OK"</formula>
    </cfRule>
  </conditionalFormatting>
  <conditionalFormatting sqref="O29 O31 O33">
    <cfRule type="expression" dxfId="3463" priority="15">
      <formula>$O$25="OK"</formula>
    </cfRule>
  </conditionalFormatting>
  <conditionalFormatting sqref="P29 P31 P33">
    <cfRule type="expression" dxfId="3462" priority="14">
      <formula>$P$25="OK"</formula>
    </cfRule>
  </conditionalFormatting>
  <conditionalFormatting sqref="Q29 Q31 Q33">
    <cfRule type="expression" dxfId="3461" priority="13">
      <formula>$Q$25="OK"</formula>
    </cfRule>
  </conditionalFormatting>
  <conditionalFormatting sqref="R29 R31 R33">
    <cfRule type="expression" dxfId="3460" priority="12">
      <formula>$R$25="OK"</formula>
    </cfRule>
  </conditionalFormatting>
  <conditionalFormatting sqref="S29 S31 S33">
    <cfRule type="expression" dxfId="3459" priority="11">
      <formula>$S$25="OK"</formula>
    </cfRule>
  </conditionalFormatting>
  <conditionalFormatting sqref="T29 T31 T33">
    <cfRule type="expression" dxfId="3458" priority="10">
      <formula>$T$25="OK"</formula>
    </cfRule>
  </conditionalFormatting>
  <conditionalFormatting sqref="U29 U31 U33">
    <cfRule type="expression" dxfId="3457" priority="9">
      <formula>$U$25="OK"</formula>
    </cfRule>
  </conditionalFormatting>
  <conditionalFormatting sqref="V29 V31 V33">
    <cfRule type="expression" dxfId="3456" priority="8">
      <formula>$V$25="OK"</formula>
    </cfRule>
  </conditionalFormatting>
  <conditionalFormatting sqref="W29 W31 W33">
    <cfRule type="expression" dxfId="3455" priority="7">
      <formula>$W$25="OK"</formula>
    </cfRule>
  </conditionalFormatting>
  <conditionalFormatting sqref="X29 X31 X33">
    <cfRule type="expression" dxfId="3454" priority="6">
      <formula>$X$25="OK"</formula>
    </cfRule>
  </conditionalFormatting>
  <conditionalFormatting sqref="Y29 Y31 Y33">
    <cfRule type="expression" dxfId="3453" priority="5">
      <formula>$Y$25="OK"</formula>
    </cfRule>
  </conditionalFormatting>
  <conditionalFormatting sqref="Z29 Z31 Z33">
    <cfRule type="expression" dxfId="3452" priority="4">
      <formula>$Z$25="OK"</formula>
    </cfRule>
  </conditionalFormatting>
  <conditionalFormatting sqref="AA29 AA31 AA33">
    <cfRule type="expression" dxfId="3451" priority="3">
      <formula>$AA$25="OK"</formula>
    </cfRule>
  </conditionalFormatting>
  <conditionalFormatting sqref="AB29 AB31 AB33">
    <cfRule type="expression" dxfId="3450" priority="2">
      <formula>$AB$25="OK"</formula>
    </cfRule>
  </conditionalFormatting>
  <conditionalFormatting sqref="AC29 AC31 AC33">
    <cfRule type="expression" dxfId="3449" priority="1">
      <formula>$AC$25="OK"</formula>
    </cfRule>
  </conditionalFormatting>
  <dataValidations count="7">
    <dataValidation type="list" allowBlank="1" showInputMessage="1" showErrorMessage="1" sqref="H69:H77 O67 H50:H65 J37">
      <formula1>$AG$2:$AG$3</formula1>
    </dataValidation>
    <dataValidation type="list" allowBlank="1" showInputMessage="1" showErrorMessage="1" sqref="B68">
      <formula1>$AX$4:$AX$5</formula1>
    </dataValidation>
    <dataValidation type="whole" allowBlank="1" showInputMessage="1" showErrorMessage="1" errorTitle="Error" error="El número máximo de partidas presupuestarias es 17." sqref="H26:H27">
      <formula1>1</formula1>
      <formula2>17</formula2>
    </dataValidation>
    <dataValidation type="list" allowBlank="1" showInputMessage="1" showErrorMessage="1" sqref="C9:E9">
      <formula1>$AI$46:$AI$66</formula1>
    </dataValidation>
    <dataValidation type="list" allowBlank="1" showInputMessage="1" showErrorMessage="1" sqref="H5:J5">
      <formula1>$AG$4:$AG$7</formula1>
    </dataValidation>
    <dataValidation type="list" allowBlank="1" showInputMessage="1" showErrorMessage="1" sqref="H11:O11">
      <formula1>$AL$20:$AL$33</formula1>
    </dataValidation>
    <dataValidation type="list" allowBlank="1" showInputMessage="1" showErrorMessage="1" sqref="H9:O9">
      <formula1>$AJ$3:$BG$3</formula1>
    </dataValidation>
  </dataValidations>
  <pageMargins left="0.7" right="0.7" top="0.75" bottom="0.75" header="0.3" footer="0.3"/>
  <pageSetup orientation="portrait" r:id="rId1"/>
  <ignoredErrors>
    <ignoredError sqref="H69:Q82 O67 U32:AC32 M32:S32 M30:AC30 M29:AC29 M31:AC31 M33:AC33 T3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10</xdr:col>
                    <xdr:colOff>171450</xdr:colOff>
                    <xdr:row>41</xdr:row>
                    <xdr:rowOff>114300</xdr:rowOff>
                  </from>
                  <to>
                    <xdr:col>13</xdr:col>
                    <xdr:colOff>28575</xdr:colOff>
                    <xdr:row>43</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XFD65"/>
  <sheetViews>
    <sheetView showGridLines="0" topLeftCell="A62" zoomScale="90" zoomScaleNormal="90" workbookViewId="0">
      <selection activeCell="Z62" sqref="Z62"/>
    </sheetView>
  </sheetViews>
  <sheetFormatPr baseColWidth="10" defaultColWidth="0" defaultRowHeight="15" zeroHeight="1" x14ac:dyDescent="0.25"/>
  <cols>
    <col min="1" max="1" width="1.85546875" style="2" customWidth="1"/>
    <col min="2" max="29" width="5.7109375" style="2" customWidth="1"/>
    <col min="30" max="30" width="0" style="2" hidden="1" customWidth="1"/>
    <col min="31" max="16384" width="0" style="2" hidden="1"/>
  </cols>
  <sheetData>
    <row r="1" spans="1:37" s="1" customFormat="1" ht="84" customHeight="1" thickBot="1" x14ac:dyDescent="0.4">
      <c r="F1" s="78" t="str">
        <f ca="1">+Antecedentes!G1</f>
        <v>Fondo Fomento del Arte en la Educación</v>
      </c>
      <c r="G1" s="25"/>
    </row>
    <row r="2" spans="1:37" s="82" customFormat="1" ht="16.5" customHeight="1" thickTop="1" x14ac:dyDescent="0.35">
      <c r="B2" s="347" t="s">
        <v>478</v>
      </c>
      <c r="F2" s="345"/>
      <c r="G2" s="346"/>
    </row>
    <row r="3" spans="1:37" s="91" customFormat="1" x14ac:dyDescent="0.25">
      <c r="A3" s="139"/>
      <c r="B3" s="243" t="s">
        <v>371</v>
      </c>
      <c r="C3" s="244"/>
      <c r="D3" s="244"/>
      <c r="E3" s="244"/>
      <c r="F3" s="245"/>
      <c r="G3" s="245"/>
      <c r="H3" s="245"/>
      <c r="I3" s="245"/>
      <c r="J3" s="245"/>
      <c r="K3" s="245"/>
      <c r="L3" s="245"/>
      <c r="M3" s="245"/>
      <c r="N3" s="245"/>
      <c r="O3" s="245"/>
      <c r="P3" s="245"/>
      <c r="Q3" s="245"/>
      <c r="R3" s="245"/>
      <c r="S3" s="245"/>
      <c r="T3" s="245"/>
      <c r="U3" s="245"/>
      <c r="V3" s="245"/>
      <c r="W3" s="245"/>
      <c r="X3" s="245"/>
      <c r="Y3" s="245"/>
      <c r="Z3" s="245"/>
      <c r="AA3" s="245"/>
      <c r="AB3" s="245"/>
      <c r="AC3" s="137"/>
      <c r="AG3" s="91" t="s">
        <v>317</v>
      </c>
    </row>
    <row r="4" spans="1:37" s="91" customFormat="1" x14ac:dyDescent="0.25">
      <c r="A4" s="46"/>
      <c r="B4" s="103" t="s">
        <v>366</v>
      </c>
      <c r="C4" s="14"/>
      <c r="D4" s="14"/>
      <c r="E4" s="15"/>
      <c r="F4" s="46"/>
      <c r="AG4" s="91" t="s">
        <v>318</v>
      </c>
    </row>
    <row r="5" spans="1:37" s="91" customFormat="1" x14ac:dyDescent="0.25">
      <c r="A5" s="46"/>
      <c r="B5" s="16"/>
      <c r="C5" s="16"/>
      <c r="D5" s="16"/>
      <c r="E5" s="17"/>
      <c r="F5" s="46"/>
      <c r="AG5" s="91">
        <v>0</v>
      </c>
    </row>
    <row r="6" spans="1:37" s="91" customFormat="1" ht="30" customHeight="1" x14ac:dyDescent="0.25">
      <c r="A6" s="46"/>
      <c r="B6" s="402" t="s">
        <v>148</v>
      </c>
      <c r="C6" s="402"/>
      <c r="D6" s="402"/>
      <c r="E6" s="402"/>
      <c r="F6" s="402"/>
      <c r="G6" s="402"/>
      <c r="H6" s="402"/>
      <c r="I6" s="246" t="str">
        <f ca="1">+IF(INDIRECT("'"&amp;$B2&amp;"'!$B$44")=0,"",INDIRECT("'"&amp;$B2&amp;"'!$B$44"))</f>
        <v>NO</v>
      </c>
      <c r="K6" s="402" t="s">
        <v>284</v>
      </c>
      <c r="L6" s="402"/>
      <c r="M6" s="402"/>
      <c r="N6" s="402"/>
      <c r="O6" s="402"/>
      <c r="P6" s="402"/>
      <c r="Q6" s="402"/>
      <c r="R6" s="363">
        <f ca="1">+IF(INDIRECT("'"&amp;$B2&amp;"'!$B$45")=0,0,INDIRECT("'"&amp;$B2&amp;"'!$B$45"))</f>
        <v>0</v>
      </c>
      <c r="T6" s="428"/>
      <c r="U6" s="428"/>
      <c r="V6" s="428"/>
      <c r="W6" s="428"/>
      <c r="X6" s="428"/>
      <c r="Y6" s="428"/>
      <c r="Z6" s="428"/>
      <c r="AA6" s="428"/>
      <c r="AB6" s="428"/>
      <c r="AC6" s="428"/>
      <c r="AD6" s="92"/>
      <c r="AE6" s="92"/>
      <c r="AF6" s="92"/>
      <c r="AG6" s="91">
        <v>1</v>
      </c>
      <c r="AH6" s="92"/>
      <c r="AI6" s="92"/>
      <c r="AJ6" s="92"/>
      <c r="AK6" s="92"/>
    </row>
    <row r="7" spans="1:37" s="91" customFormat="1" x14ac:dyDescent="0.25">
      <c r="AG7" s="91">
        <v>2</v>
      </c>
    </row>
    <row r="8" spans="1:37" s="91" customFormat="1" ht="15" customHeight="1" x14ac:dyDescent="0.25">
      <c r="A8" s="46"/>
      <c r="B8" s="14" t="s">
        <v>320</v>
      </c>
      <c r="C8" s="15"/>
      <c r="D8" s="15"/>
      <c r="E8" s="15"/>
      <c r="F8" s="47"/>
      <c r="G8" s="97"/>
      <c r="H8" s="97"/>
      <c r="I8" s="94">
        <v>1</v>
      </c>
      <c r="AG8" s="91">
        <v>3</v>
      </c>
    </row>
    <row r="9" spans="1:37" s="91" customFormat="1" ht="9" customHeight="1" x14ac:dyDescent="0.25">
      <c r="A9" s="46"/>
      <c r="B9" s="17"/>
      <c r="C9" s="18"/>
      <c r="D9" s="15"/>
      <c r="E9" s="19"/>
      <c r="F9" s="46"/>
    </row>
    <row r="10" spans="1:37" s="91" customFormat="1" ht="15" customHeight="1" x14ac:dyDescent="0.25">
      <c r="A10" s="46"/>
      <c r="B10" s="402" t="s">
        <v>140</v>
      </c>
      <c r="C10" s="402"/>
      <c r="D10" s="402"/>
      <c r="E10" s="402"/>
      <c r="F10" s="402"/>
      <c r="G10" s="402"/>
      <c r="H10" s="402"/>
      <c r="I10" s="427" t="str">
        <f ca="1">+IF(INDIRECT("'"&amp;$B2&amp;"'!$B$47")=0,"",INDIRECT("'"&amp;$B2&amp;"'!$B$47"))</f>
        <v/>
      </c>
      <c r="J10" s="427"/>
      <c r="K10" s="427"/>
      <c r="L10" s="427"/>
      <c r="M10" s="427"/>
      <c r="N10" s="427"/>
      <c r="P10" s="429"/>
      <c r="Q10" s="429"/>
      <c r="R10" s="429"/>
      <c r="S10" s="429"/>
      <c r="T10" s="429"/>
      <c r="U10" s="429"/>
      <c r="V10" s="429"/>
      <c r="W10" s="429"/>
      <c r="X10" s="429"/>
      <c r="Y10" s="429"/>
      <c r="Z10" s="429"/>
      <c r="AA10" s="429"/>
    </row>
    <row r="11" spans="1:37" s="91" customFormat="1" ht="9.9499999999999993" customHeight="1" x14ac:dyDescent="0.25">
      <c r="A11" s="46"/>
      <c r="B11" s="21"/>
      <c r="C11" s="21"/>
      <c r="D11" s="21"/>
      <c r="E11" s="21"/>
      <c r="F11" s="104"/>
      <c r="G11" s="100"/>
      <c r="H11" s="100"/>
    </row>
    <row r="12" spans="1:37" s="91" customFormat="1" ht="15.75" customHeight="1" x14ac:dyDescent="0.25">
      <c r="A12" s="46"/>
      <c r="B12" s="402" t="s">
        <v>367</v>
      </c>
      <c r="C12" s="402"/>
      <c r="D12" s="402"/>
      <c r="E12" s="402"/>
      <c r="F12" s="402"/>
      <c r="G12" s="402"/>
      <c r="H12" s="402"/>
      <c r="I12" s="427"/>
      <c r="J12" s="427"/>
      <c r="K12" s="427"/>
      <c r="L12" s="427"/>
      <c r="M12" s="427"/>
      <c r="N12" s="427"/>
    </row>
    <row r="13" spans="1:37" s="91" customFormat="1" ht="9.9499999999999993" customHeight="1" x14ac:dyDescent="0.25">
      <c r="A13" s="46"/>
      <c r="B13" s="22"/>
      <c r="C13" s="22"/>
      <c r="D13" s="22"/>
      <c r="E13" s="22"/>
      <c r="F13" s="104"/>
      <c r="G13" s="100"/>
      <c r="H13" s="100"/>
    </row>
    <row r="14" spans="1:37" s="91" customFormat="1" ht="15" customHeight="1" x14ac:dyDescent="0.25">
      <c r="A14" s="46"/>
      <c r="B14" s="402" t="s">
        <v>141</v>
      </c>
      <c r="C14" s="402"/>
      <c r="D14" s="402"/>
      <c r="E14" s="402"/>
      <c r="F14" s="402"/>
      <c r="G14" s="402"/>
      <c r="H14" s="402"/>
      <c r="I14" s="427" t="str">
        <f ca="1">+IF(INDIRECT("'"&amp;$B2&amp;"'!$B$48")=0,"",INDIRECT("'"&amp;$B2&amp;"'!$B$48"))</f>
        <v/>
      </c>
      <c r="J14" s="427"/>
      <c r="K14" s="427"/>
      <c r="L14" s="427"/>
      <c r="M14" s="427"/>
      <c r="N14" s="427"/>
      <c r="P14" s="429"/>
      <c r="Q14" s="429"/>
      <c r="R14" s="429"/>
      <c r="S14" s="429"/>
      <c r="T14" s="429"/>
      <c r="U14" s="429"/>
      <c r="V14" s="429"/>
      <c r="W14" s="429"/>
      <c r="X14" s="429"/>
      <c r="Y14" s="429"/>
      <c r="Z14" s="429"/>
      <c r="AA14" s="429"/>
    </row>
    <row r="15" spans="1:37" s="91" customFormat="1" ht="9.9499999999999993" customHeight="1" x14ac:dyDescent="0.25">
      <c r="A15" s="46"/>
      <c r="B15" s="22"/>
      <c r="C15" s="22"/>
      <c r="D15" s="22"/>
      <c r="E15" s="22"/>
      <c r="F15" s="58"/>
      <c r="G15" s="98"/>
      <c r="H15" s="98"/>
    </row>
    <row r="16" spans="1:37" s="91" customFormat="1" ht="33.950000000000003" customHeight="1" x14ac:dyDescent="0.25">
      <c r="A16" s="46"/>
      <c r="B16" s="402" t="s">
        <v>142</v>
      </c>
      <c r="C16" s="402"/>
      <c r="D16" s="402"/>
      <c r="E16" s="402"/>
      <c r="F16" s="402"/>
      <c r="G16" s="402"/>
      <c r="H16" s="402"/>
      <c r="I16" s="427" t="str">
        <f ca="1">+IF(INDIRECT("'"&amp;$B2&amp;"'!$B$49")=0,"",INDIRECT("'"&amp;$B2&amp;"'!$B$49"))</f>
        <v/>
      </c>
      <c r="J16" s="427"/>
      <c r="K16" s="427"/>
      <c r="L16" s="427"/>
      <c r="M16" s="427"/>
      <c r="N16" s="427"/>
      <c r="P16" s="429"/>
      <c r="Q16" s="429"/>
      <c r="R16" s="429"/>
      <c r="S16" s="429"/>
      <c r="T16" s="429"/>
      <c r="U16" s="429"/>
      <c r="V16" s="429"/>
      <c r="W16" s="429"/>
      <c r="X16" s="429"/>
      <c r="Y16" s="429"/>
      <c r="Z16" s="429"/>
      <c r="AA16" s="429"/>
    </row>
    <row r="17" spans="1:27" s="91" customFormat="1" ht="9.9499999999999993" customHeight="1" x14ac:dyDescent="0.25">
      <c r="A17" s="46"/>
      <c r="B17" s="21"/>
      <c r="C17" s="21"/>
      <c r="D17" s="21"/>
      <c r="E17" s="21"/>
      <c r="F17" s="104"/>
      <c r="G17" s="100"/>
      <c r="H17" s="100"/>
    </row>
    <row r="18" spans="1:27" s="91" customFormat="1" ht="63.75" customHeight="1" x14ac:dyDescent="0.25">
      <c r="A18" s="46"/>
      <c r="B18" s="402" t="s">
        <v>143</v>
      </c>
      <c r="C18" s="402"/>
      <c r="D18" s="402"/>
      <c r="E18" s="402"/>
      <c r="F18" s="402"/>
      <c r="G18" s="402"/>
      <c r="H18" s="402"/>
      <c r="I18" s="427" t="str">
        <f ca="1">+IF(INDIRECT("'"&amp;$B2&amp;"'!$B$50")=0,"",INDIRECT("'"&amp;$B2&amp;"'!$B$50"))</f>
        <v/>
      </c>
      <c r="J18" s="427"/>
      <c r="K18" s="427"/>
      <c r="L18" s="427"/>
      <c r="M18" s="427"/>
      <c r="N18" s="427"/>
      <c r="P18" s="92"/>
      <c r="Q18" s="92"/>
      <c r="R18" s="92"/>
      <c r="S18" s="92"/>
      <c r="T18" s="92"/>
      <c r="U18" s="92"/>
      <c r="V18" s="92"/>
      <c r="W18" s="92"/>
      <c r="X18" s="92"/>
      <c r="Y18" s="92"/>
      <c r="Z18" s="92"/>
      <c r="AA18" s="92"/>
    </row>
    <row r="19" spans="1:27" s="91" customFormat="1" x14ac:dyDescent="0.25">
      <c r="A19" s="46"/>
      <c r="B19" s="21"/>
      <c r="C19" s="21"/>
      <c r="D19" s="21"/>
      <c r="E19" s="21"/>
      <c r="F19" s="104"/>
      <c r="G19" s="100"/>
      <c r="H19" s="100"/>
    </row>
    <row r="20" spans="1:27" s="91" customFormat="1" ht="65.25" customHeight="1" x14ac:dyDescent="0.25">
      <c r="A20" s="46"/>
      <c r="B20" s="402" t="s">
        <v>144</v>
      </c>
      <c r="C20" s="402"/>
      <c r="D20" s="402"/>
      <c r="E20" s="402"/>
      <c r="F20" s="402"/>
      <c r="G20" s="402"/>
      <c r="H20" s="402"/>
      <c r="I20" s="427" t="str">
        <f ca="1">+IF(INDIRECT("'"&amp;$B2&amp;"'!$B$51")=0,"",INDIRECT("'"&amp;$B2&amp;"'!$B$51"))</f>
        <v/>
      </c>
      <c r="J20" s="427"/>
      <c r="K20" s="427"/>
      <c r="L20" s="427"/>
      <c r="M20" s="427"/>
      <c r="N20" s="427"/>
      <c r="P20" s="92"/>
      <c r="Q20" s="92"/>
      <c r="R20" s="92"/>
      <c r="S20" s="92"/>
      <c r="T20" s="92"/>
      <c r="U20" s="92"/>
      <c r="V20" s="92"/>
      <c r="W20" s="92"/>
      <c r="X20" s="92"/>
      <c r="Y20" s="92"/>
      <c r="Z20" s="92"/>
      <c r="AA20" s="92"/>
    </row>
    <row r="21" spans="1:27" s="91" customFormat="1" ht="9.9499999999999993" customHeight="1" x14ac:dyDescent="0.25">
      <c r="A21" s="46"/>
      <c r="B21" s="21"/>
      <c r="C21" s="23"/>
      <c r="D21" s="22"/>
      <c r="E21" s="24"/>
      <c r="F21" s="104"/>
      <c r="G21" s="100"/>
      <c r="H21" s="100"/>
    </row>
    <row r="22" spans="1:27" s="91" customFormat="1" ht="30" customHeight="1" x14ac:dyDescent="0.25">
      <c r="A22" s="46"/>
      <c r="B22" s="402" t="s">
        <v>145</v>
      </c>
      <c r="C22" s="402"/>
      <c r="D22" s="402"/>
      <c r="E22" s="402"/>
      <c r="F22" s="402"/>
      <c r="G22" s="402"/>
      <c r="H22" s="402"/>
      <c r="I22" s="427" t="str">
        <f ca="1">+IF(INDIRECT("'"&amp;$B2&amp;"'!$B$52")=0,"",INDIRECT("'"&amp;$B2&amp;"'!$B$52"))</f>
        <v/>
      </c>
      <c r="J22" s="427"/>
      <c r="K22" s="427"/>
      <c r="L22" s="427"/>
      <c r="M22" s="427"/>
      <c r="N22" s="427"/>
      <c r="P22" s="92"/>
      <c r="Q22" s="92"/>
      <c r="R22" s="92"/>
      <c r="S22" s="92"/>
      <c r="T22" s="92"/>
      <c r="U22" s="92"/>
      <c r="V22" s="92"/>
      <c r="W22" s="92"/>
      <c r="X22" s="92"/>
      <c r="Y22" s="92"/>
      <c r="Z22" s="92"/>
      <c r="AA22" s="92"/>
    </row>
    <row r="23" spans="1:27" s="91" customFormat="1" x14ac:dyDescent="0.25">
      <c r="A23" s="46"/>
      <c r="B23" s="46"/>
      <c r="C23" s="46"/>
      <c r="D23" s="46"/>
      <c r="E23" s="46"/>
      <c r="F23" s="46"/>
    </row>
    <row r="24" spans="1:27" s="91" customFormat="1" x14ac:dyDescent="0.25">
      <c r="A24" s="46"/>
      <c r="B24" s="14" t="s">
        <v>146</v>
      </c>
      <c r="C24" s="15"/>
      <c r="D24" s="15"/>
      <c r="E24" s="15"/>
      <c r="F24" s="47"/>
      <c r="G24" s="97"/>
      <c r="H24" s="97"/>
      <c r="I24" s="94"/>
    </row>
    <row r="25" spans="1:27" s="91" customFormat="1" ht="9" customHeight="1" x14ac:dyDescent="0.25">
      <c r="A25" s="46"/>
      <c r="B25" s="17"/>
      <c r="C25" s="18"/>
      <c r="D25" s="15"/>
      <c r="E25" s="19"/>
      <c r="F25" s="46"/>
    </row>
    <row r="26" spans="1:27" s="91" customFormat="1" ht="15" customHeight="1" x14ac:dyDescent="0.25">
      <c r="A26" s="46"/>
      <c r="B26" s="402" t="s">
        <v>140</v>
      </c>
      <c r="C26" s="402"/>
      <c r="D26" s="402"/>
      <c r="E26" s="402"/>
      <c r="F26" s="402"/>
      <c r="G26" s="402"/>
      <c r="H26" s="402"/>
      <c r="I26" s="427" t="str">
        <f ca="1">+IF(INDIRECT("'"&amp;$B2&amp;"'!$B$54")=0,"",INDIRECT("'"&amp;$B2&amp;"'!$B$54"))</f>
        <v/>
      </c>
      <c r="J26" s="427"/>
      <c r="K26" s="427"/>
      <c r="L26" s="427"/>
      <c r="M26" s="427"/>
      <c r="N26" s="427"/>
      <c r="P26" s="92"/>
      <c r="Q26" s="92"/>
      <c r="R26" s="92"/>
      <c r="S26" s="92"/>
      <c r="T26" s="92"/>
      <c r="U26" s="92"/>
      <c r="V26" s="92"/>
      <c r="W26" s="92"/>
      <c r="X26" s="92"/>
      <c r="Y26" s="92"/>
      <c r="Z26" s="92"/>
      <c r="AA26" s="92"/>
    </row>
    <row r="27" spans="1:27" s="91" customFormat="1" ht="9.9499999999999993" customHeight="1" x14ac:dyDescent="0.25">
      <c r="A27" s="46"/>
      <c r="B27" s="21"/>
      <c r="C27" s="21"/>
      <c r="D27" s="21"/>
      <c r="E27" s="21"/>
      <c r="F27" s="104"/>
      <c r="G27" s="100"/>
      <c r="H27" s="100"/>
    </row>
    <row r="28" spans="1:27" s="91" customFormat="1" ht="15.75" customHeight="1" x14ac:dyDescent="0.25">
      <c r="A28" s="46"/>
      <c r="B28" s="402" t="s">
        <v>367</v>
      </c>
      <c r="C28" s="402"/>
      <c r="D28" s="402"/>
      <c r="E28" s="402"/>
      <c r="F28" s="402"/>
      <c r="G28" s="402"/>
      <c r="H28" s="402"/>
      <c r="I28" s="427"/>
      <c r="J28" s="427"/>
      <c r="K28" s="427"/>
      <c r="L28" s="427"/>
      <c r="M28" s="427"/>
      <c r="N28" s="427"/>
    </row>
    <row r="29" spans="1:27" s="137" customFormat="1" ht="15.75" customHeight="1" x14ac:dyDescent="0.25">
      <c r="A29" s="139"/>
      <c r="B29" s="138"/>
      <c r="C29" s="138"/>
      <c r="D29" s="138"/>
      <c r="E29" s="138"/>
      <c r="F29" s="138"/>
      <c r="G29" s="138"/>
      <c r="H29" s="138"/>
      <c r="I29" s="140"/>
      <c r="J29" s="140"/>
      <c r="K29" s="140"/>
      <c r="L29" s="140"/>
      <c r="M29" s="140"/>
      <c r="N29" s="140"/>
    </row>
    <row r="30" spans="1:27" s="91" customFormat="1" ht="15" customHeight="1" x14ac:dyDescent="0.25">
      <c r="A30" s="46"/>
      <c r="B30" s="402" t="s">
        <v>141</v>
      </c>
      <c r="C30" s="402"/>
      <c r="D30" s="402"/>
      <c r="E30" s="402"/>
      <c r="F30" s="402"/>
      <c r="G30" s="402"/>
      <c r="H30" s="402"/>
      <c r="I30" s="427" t="str">
        <f ca="1">+IF(INDIRECT("'"&amp;$B2&amp;"'!$B$55")=0,"",INDIRECT("'"&amp;$B2&amp;"'!$B$55"))</f>
        <v/>
      </c>
      <c r="J30" s="427"/>
      <c r="K30" s="427"/>
      <c r="L30" s="427"/>
      <c r="M30" s="427"/>
      <c r="N30" s="427"/>
      <c r="P30" s="92"/>
      <c r="Q30" s="92"/>
      <c r="R30" s="92"/>
      <c r="S30" s="92"/>
      <c r="T30" s="92"/>
      <c r="U30" s="92"/>
      <c r="V30" s="92"/>
      <c r="W30" s="92"/>
      <c r="X30" s="92"/>
      <c r="Y30" s="92"/>
      <c r="Z30" s="92"/>
      <c r="AA30" s="92"/>
    </row>
    <row r="31" spans="1:27" s="91" customFormat="1" ht="9.9499999999999993" customHeight="1" x14ac:dyDescent="0.25">
      <c r="A31" s="46"/>
      <c r="B31" s="22"/>
      <c r="C31" s="22"/>
      <c r="D31" s="22"/>
      <c r="E31" s="22"/>
      <c r="F31" s="58"/>
      <c r="G31" s="98"/>
      <c r="H31" s="98"/>
    </row>
    <row r="32" spans="1:27" s="91" customFormat="1" ht="33.950000000000003" customHeight="1" x14ac:dyDescent="0.25">
      <c r="A32" s="46"/>
      <c r="B32" s="402" t="s">
        <v>142</v>
      </c>
      <c r="C32" s="402"/>
      <c r="D32" s="402"/>
      <c r="E32" s="402"/>
      <c r="F32" s="402"/>
      <c r="G32" s="402"/>
      <c r="H32" s="402"/>
      <c r="I32" s="427" t="str">
        <f ca="1">+IF(INDIRECT("'"&amp;$B2&amp;"'!$B$56")=0,"",INDIRECT("'"&amp;$B2&amp;"'!$B$56"))</f>
        <v/>
      </c>
      <c r="J32" s="427"/>
      <c r="K32" s="427"/>
      <c r="L32" s="427"/>
      <c r="M32" s="427"/>
      <c r="N32" s="427"/>
      <c r="P32" s="92"/>
      <c r="Q32" s="92"/>
      <c r="R32" s="92"/>
      <c r="S32" s="92"/>
      <c r="T32" s="92"/>
      <c r="U32" s="92"/>
      <c r="V32" s="92"/>
      <c r="W32" s="92"/>
      <c r="X32" s="92"/>
      <c r="Y32" s="92"/>
      <c r="Z32" s="92"/>
      <c r="AA32" s="92"/>
    </row>
    <row r="33" spans="1:27" s="91" customFormat="1" ht="9.9499999999999993" customHeight="1" x14ac:dyDescent="0.25">
      <c r="A33" s="46"/>
      <c r="B33" s="21"/>
      <c r="C33" s="21"/>
      <c r="D33" s="21"/>
      <c r="E33" s="21"/>
      <c r="F33" s="104"/>
      <c r="G33" s="100"/>
      <c r="H33" s="100"/>
    </row>
    <row r="34" spans="1:27" s="91" customFormat="1" ht="15" customHeight="1" x14ac:dyDescent="0.25">
      <c r="A34" s="46"/>
      <c r="B34" s="402" t="s">
        <v>143</v>
      </c>
      <c r="C34" s="402"/>
      <c r="D34" s="402"/>
      <c r="E34" s="402"/>
      <c r="F34" s="402"/>
      <c r="G34" s="402"/>
      <c r="H34" s="402"/>
      <c r="I34" s="427" t="str">
        <f ca="1">+IF(INDIRECT("'"&amp;$B2&amp;"'!$B$57")=0,"",INDIRECT("'"&amp;$B2&amp;"'!$B$57"))</f>
        <v/>
      </c>
      <c r="J34" s="427"/>
      <c r="K34" s="427"/>
      <c r="L34" s="427"/>
      <c r="M34" s="427"/>
      <c r="N34" s="427"/>
      <c r="P34" s="92"/>
      <c r="Q34" s="92"/>
      <c r="R34" s="92"/>
      <c r="S34" s="92"/>
      <c r="T34" s="92"/>
      <c r="U34" s="92"/>
      <c r="V34" s="92"/>
      <c r="W34" s="92"/>
      <c r="X34" s="92"/>
      <c r="Y34" s="92"/>
      <c r="Z34" s="92"/>
      <c r="AA34" s="92"/>
    </row>
    <row r="35" spans="1:27" s="91" customFormat="1" ht="9.9499999999999993" customHeight="1" x14ac:dyDescent="0.25">
      <c r="A35" s="46"/>
      <c r="B35" s="21"/>
      <c r="C35" s="21"/>
      <c r="D35" s="21"/>
      <c r="E35" s="21"/>
      <c r="F35" s="104"/>
      <c r="G35" s="100"/>
      <c r="H35" s="100"/>
    </row>
    <row r="36" spans="1:27" s="91" customFormat="1" ht="65.25" customHeight="1" x14ac:dyDescent="0.25">
      <c r="A36" s="46"/>
      <c r="B36" s="402" t="s">
        <v>144</v>
      </c>
      <c r="C36" s="402"/>
      <c r="D36" s="402"/>
      <c r="E36" s="402"/>
      <c r="F36" s="402"/>
      <c r="G36" s="402"/>
      <c r="H36" s="402"/>
      <c r="I36" s="427" t="str">
        <f ca="1">+IF(INDIRECT("'"&amp;$B2&amp;"'!$B$58")=0,"",INDIRECT("'"&amp;$B2&amp;"'!$B$58"))</f>
        <v/>
      </c>
      <c r="J36" s="427"/>
      <c r="K36" s="427"/>
      <c r="L36" s="427"/>
      <c r="M36" s="427"/>
      <c r="N36" s="427"/>
      <c r="P36" s="92"/>
      <c r="Q36" s="92"/>
      <c r="R36" s="92"/>
      <c r="S36" s="92"/>
      <c r="T36" s="92"/>
      <c r="U36" s="92"/>
      <c r="V36" s="92"/>
      <c r="W36" s="92"/>
      <c r="X36" s="92"/>
      <c r="Y36" s="92"/>
      <c r="Z36" s="92"/>
      <c r="AA36" s="92"/>
    </row>
    <row r="37" spans="1:27" s="91" customFormat="1" ht="9.9499999999999993" customHeight="1" x14ac:dyDescent="0.25">
      <c r="A37" s="46"/>
      <c r="B37" s="21"/>
      <c r="C37" s="23"/>
      <c r="D37" s="22"/>
      <c r="E37" s="24"/>
      <c r="F37" s="104"/>
      <c r="G37" s="100"/>
      <c r="H37" s="100"/>
    </row>
    <row r="38" spans="1:27" s="91" customFormat="1" ht="30" customHeight="1" x14ac:dyDescent="0.25">
      <c r="A38" s="46"/>
      <c r="B38" s="402" t="s">
        <v>145</v>
      </c>
      <c r="C38" s="402"/>
      <c r="D38" s="402"/>
      <c r="E38" s="402"/>
      <c r="F38" s="402"/>
      <c r="G38" s="402"/>
      <c r="H38" s="402"/>
      <c r="I38" s="427" t="str">
        <f ca="1">+IF(INDIRECT("'"&amp;$B2&amp;"'!$B$59")=0,"",INDIRECT("'"&amp;$B2&amp;"'!$B$59"))</f>
        <v/>
      </c>
      <c r="J38" s="427"/>
      <c r="K38" s="427"/>
      <c r="L38" s="427"/>
      <c r="M38" s="427"/>
      <c r="N38" s="427"/>
      <c r="P38" s="92"/>
      <c r="Q38" s="92"/>
      <c r="R38" s="92"/>
      <c r="S38" s="92"/>
      <c r="T38" s="92"/>
      <c r="U38" s="92"/>
      <c r="V38" s="92"/>
      <c r="W38" s="92"/>
      <c r="X38" s="92"/>
      <c r="Y38" s="92"/>
      <c r="Z38" s="92"/>
      <c r="AA38" s="92"/>
    </row>
    <row r="39" spans="1:27" s="91" customFormat="1" x14ac:dyDescent="0.25"/>
    <row r="40" spans="1:27" s="91" customFormat="1" x14ac:dyDescent="0.25">
      <c r="A40" s="46"/>
      <c r="B40" s="14" t="s">
        <v>147</v>
      </c>
      <c r="C40" s="15"/>
      <c r="D40" s="15"/>
      <c r="E40" s="15"/>
      <c r="F40" s="47"/>
      <c r="G40" s="97"/>
      <c r="H40" s="97"/>
      <c r="I40" s="262"/>
    </row>
    <row r="41" spans="1:27" s="91" customFormat="1" ht="9" customHeight="1" x14ac:dyDescent="0.25">
      <c r="A41" s="46"/>
      <c r="B41" s="17"/>
      <c r="C41" s="18"/>
      <c r="D41" s="15"/>
      <c r="E41" s="19"/>
      <c r="F41" s="46"/>
    </row>
    <row r="42" spans="1:27" s="91" customFormat="1" ht="15" customHeight="1" x14ac:dyDescent="0.25">
      <c r="A42" s="46"/>
      <c r="B42" s="402" t="s">
        <v>140</v>
      </c>
      <c r="C42" s="402"/>
      <c r="D42" s="402"/>
      <c r="E42" s="402"/>
      <c r="F42" s="402"/>
      <c r="G42" s="402"/>
      <c r="H42" s="402"/>
      <c r="I42" s="427" t="str">
        <f ca="1">+IF(INDIRECT("'"&amp;$B2&amp;"'!$B$61")=0,"",INDIRECT("'"&amp;$B2&amp;"'!$B$61"))</f>
        <v/>
      </c>
      <c r="J42" s="427"/>
      <c r="K42" s="427"/>
      <c r="L42" s="427"/>
      <c r="M42" s="427"/>
      <c r="N42" s="427"/>
      <c r="P42" s="92"/>
      <c r="Q42" s="92"/>
      <c r="R42" s="92"/>
      <c r="S42" s="92"/>
      <c r="T42" s="92"/>
      <c r="U42" s="92"/>
      <c r="V42" s="92"/>
      <c r="W42" s="92"/>
      <c r="X42" s="92"/>
      <c r="Y42" s="92"/>
      <c r="Z42" s="92"/>
      <c r="AA42" s="92"/>
    </row>
    <row r="43" spans="1:27" s="91" customFormat="1" ht="9.9499999999999993" customHeight="1" x14ac:dyDescent="0.25">
      <c r="A43" s="46"/>
      <c r="B43" s="21"/>
      <c r="C43" s="21"/>
      <c r="D43" s="21"/>
      <c r="E43" s="21"/>
      <c r="F43" s="104"/>
      <c r="G43" s="100"/>
      <c r="H43" s="100"/>
    </row>
    <row r="44" spans="1:27" s="91" customFormat="1" ht="15.75" customHeight="1" x14ac:dyDescent="0.25">
      <c r="A44" s="46"/>
      <c r="B44" s="402" t="s">
        <v>367</v>
      </c>
      <c r="C44" s="402"/>
      <c r="D44" s="402"/>
      <c r="E44" s="402"/>
      <c r="F44" s="402"/>
      <c r="G44" s="402"/>
      <c r="H44" s="402"/>
      <c r="I44" s="427"/>
      <c r="J44" s="427"/>
      <c r="K44" s="427"/>
      <c r="L44" s="427"/>
      <c r="M44" s="427"/>
      <c r="N44" s="427"/>
    </row>
    <row r="45" spans="1:27" s="137" customFormat="1" ht="15.75" customHeight="1" x14ac:dyDescent="0.25">
      <c r="A45" s="139"/>
      <c r="B45" s="138"/>
      <c r="C45" s="138"/>
      <c r="D45" s="138"/>
      <c r="E45" s="138"/>
      <c r="F45" s="138"/>
      <c r="G45" s="138"/>
      <c r="H45" s="138"/>
      <c r="I45" s="140"/>
      <c r="J45" s="140"/>
      <c r="K45" s="140"/>
      <c r="L45" s="140"/>
      <c r="M45" s="140"/>
      <c r="N45" s="140"/>
    </row>
    <row r="46" spans="1:27" s="91" customFormat="1" ht="15" customHeight="1" x14ac:dyDescent="0.25">
      <c r="A46" s="46"/>
      <c r="B46" s="402" t="s">
        <v>141</v>
      </c>
      <c r="C46" s="402"/>
      <c r="D46" s="402"/>
      <c r="E46" s="402"/>
      <c r="F46" s="402"/>
      <c r="G46" s="402"/>
      <c r="H46" s="402"/>
      <c r="I46" s="427" t="str">
        <f ca="1">+IF(INDIRECT("'"&amp;$B2&amp;"'!$B$62")=0,"",INDIRECT("'"&amp;$B2&amp;"'!$B$62"))</f>
        <v/>
      </c>
      <c r="J46" s="427"/>
      <c r="K46" s="427"/>
      <c r="L46" s="427"/>
      <c r="M46" s="427"/>
      <c r="N46" s="427"/>
      <c r="P46" s="92"/>
      <c r="Q46" s="92"/>
      <c r="R46" s="92"/>
      <c r="S46" s="92"/>
      <c r="T46" s="92"/>
      <c r="U46" s="92"/>
      <c r="V46" s="92"/>
      <c r="W46" s="92"/>
      <c r="X46" s="92"/>
      <c r="Y46" s="92"/>
      <c r="Z46" s="92"/>
      <c r="AA46" s="92"/>
    </row>
    <row r="47" spans="1:27" s="91" customFormat="1" ht="9.9499999999999993" customHeight="1" x14ac:dyDescent="0.25">
      <c r="A47" s="46"/>
      <c r="B47" s="22"/>
      <c r="C47" s="22"/>
      <c r="D47" s="22"/>
      <c r="E47" s="22"/>
      <c r="F47" s="58"/>
      <c r="G47" s="98"/>
      <c r="H47" s="98"/>
    </row>
    <row r="48" spans="1:27" s="91" customFormat="1" ht="33.950000000000003" customHeight="1" x14ac:dyDescent="0.25">
      <c r="A48" s="46"/>
      <c r="B48" s="402" t="s">
        <v>142</v>
      </c>
      <c r="C48" s="402"/>
      <c r="D48" s="402"/>
      <c r="E48" s="402"/>
      <c r="F48" s="402"/>
      <c r="G48" s="402"/>
      <c r="H48" s="402"/>
      <c r="I48" s="427" t="str">
        <f ca="1">+IF(INDIRECT("'"&amp;$B2&amp;"'!$B$63")=0,"",INDIRECT("'"&amp;$B2&amp;"'!$B$63"))</f>
        <v/>
      </c>
      <c r="J48" s="427"/>
      <c r="K48" s="427"/>
      <c r="L48" s="427"/>
      <c r="M48" s="427"/>
      <c r="N48" s="427"/>
      <c r="P48" s="92"/>
      <c r="Q48" s="92"/>
      <c r="R48" s="92"/>
      <c r="S48" s="92"/>
      <c r="T48" s="92"/>
      <c r="U48" s="92"/>
      <c r="V48" s="92"/>
      <c r="W48" s="92"/>
      <c r="X48" s="92"/>
      <c r="Y48" s="92"/>
      <c r="Z48" s="92"/>
      <c r="AA48" s="92"/>
    </row>
    <row r="49" spans="1:16384" s="91" customFormat="1" ht="9.9499999999999993" customHeight="1" x14ac:dyDescent="0.25">
      <c r="A49" s="46"/>
      <c r="B49" s="21"/>
      <c r="C49" s="21"/>
      <c r="D49" s="21"/>
      <c r="E49" s="21"/>
      <c r="F49" s="104"/>
      <c r="G49" s="100"/>
      <c r="H49" s="100"/>
    </row>
    <row r="50" spans="1:16384" s="91" customFormat="1" ht="15" customHeight="1" x14ac:dyDescent="0.25">
      <c r="A50" s="46"/>
      <c r="B50" s="402" t="s">
        <v>143</v>
      </c>
      <c r="C50" s="402"/>
      <c r="D50" s="402"/>
      <c r="E50" s="402"/>
      <c r="F50" s="402"/>
      <c r="G50" s="402"/>
      <c r="H50" s="402"/>
      <c r="I50" s="427" t="str">
        <f ca="1">+IF(INDIRECT("'"&amp;$B2&amp;"'!$B$64")=0,"",INDIRECT("'"&amp;$B2&amp;"'!$B$64"))</f>
        <v/>
      </c>
      <c r="J50" s="427"/>
      <c r="K50" s="427"/>
      <c r="L50" s="427"/>
      <c r="M50" s="427"/>
      <c r="N50" s="427"/>
      <c r="P50" s="92"/>
      <c r="Q50" s="92"/>
      <c r="R50" s="92"/>
      <c r="S50" s="92"/>
      <c r="U50" s="92"/>
      <c r="V50" s="92"/>
      <c r="W50" s="92"/>
      <c r="X50" s="92"/>
      <c r="Y50" s="92"/>
      <c r="Z50" s="92"/>
      <c r="AA50" s="92"/>
    </row>
    <row r="51" spans="1:16384" s="91" customFormat="1" ht="9.9499999999999993" customHeight="1" x14ac:dyDescent="0.25">
      <c r="A51" s="46"/>
      <c r="B51" s="21"/>
      <c r="C51" s="21"/>
      <c r="D51" s="21"/>
      <c r="E51" s="21"/>
      <c r="F51" s="104"/>
      <c r="G51" s="100"/>
      <c r="H51" s="100"/>
    </row>
    <row r="52" spans="1:16384" s="91" customFormat="1" ht="65.25" customHeight="1" x14ac:dyDescent="0.25">
      <c r="A52" s="46"/>
      <c r="B52" s="402" t="s">
        <v>144</v>
      </c>
      <c r="C52" s="402"/>
      <c r="D52" s="402"/>
      <c r="E52" s="402"/>
      <c r="F52" s="402"/>
      <c r="G52" s="402"/>
      <c r="H52" s="402"/>
      <c r="I52" s="427" t="str">
        <f ca="1">+IF(INDIRECT("'"&amp;$B2&amp;"'!$B$65")=0,"",INDIRECT("'"&amp;$B2&amp;"'!$B$65"))</f>
        <v/>
      </c>
      <c r="J52" s="427"/>
      <c r="K52" s="427"/>
      <c r="L52" s="427"/>
      <c r="M52" s="427"/>
      <c r="N52" s="427"/>
      <c r="P52" s="92"/>
      <c r="Q52" s="92"/>
      <c r="R52" s="92"/>
      <c r="S52" s="92"/>
      <c r="T52" s="92"/>
      <c r="U52" s="92"/>
      <c r="V52" s="92"/>
      <c r="W52" s="92"/>
      <c r="X52" s="92"/>
      <c r="Y52" s="92"/>
      <c r="Z52" s="92"/>
      <c r="AA52" s="92"/>
    </row>
    <row r="53" spans="1:16384" s="91" customFormat="1" ht="9.9499999999999993" customHeight="1" x14ac:dyDescent="0.25">
      <c r="A53" s="46"/>
      <c r="B53" s="21"/>
      <c r="C53" s="23"/>
      <c r="D53" s="22"/>
      <c r="E53" s="24"/>
      <c r="F53" s="104"/>
      <c r="G53" s="100"/>
      <c r="H53" s="100"/>
    </row>
    <row r="54" spans="1:16384" s="91" customFormat="1" ht="30" customHeight="1" x14ac:dyDescent="0.25">
      <c r="A54" s="46"/>
      <c r="B54" s="402" t="s">
        <v>145</v>
      </c>
      <c r="C54" s="402"/>
      <c r="D54" s="402"/>
      <c r="E54" s="402"/>
      <c r="F54" s="402"/>
      <c r="G54" s="402"/>
      <c r="H54" s="402"/>
      <c r="I54" s="427" t="str">
        <f ca="1">+IF(INDIRECT("'"&amp;$B2&amp;"'!$B$66")=0,"",INDIRECT("'"&amp;$B2&amp;"'!$B$66"))</f>
        <v/>
      </c>
      <c r="J54" s="427"/>
      <c r="K54" s="427"/>
      <c r="L54" s="427"/>
      <c r="M54" s="427"/>
      <c r="N54" s="427"/>
      <c r="P54" s="92"/>
      <c r="Q54" s="92"/>
      <c r="R54" s="92"/>
      <c r="S54" s="92"/>
      <c r="T54" s="92"/>
      <c r="U54" s="92"/>
      <c r="V54" s="92"/>
      <c r="W54" s="92"/>
      <c r="X54" s="92"/>
      <c r="Y54" s="92"/>
      <c r="Z54" s="92"/>
      <c r="AA54" s="92"/>
    </row>
    <row r="55" spans="1:16384" s="137" customFormat="1" ht="30" customHeight="1" x14ac:dyDescent="0.25">
      <c r="A55" s="139"/>
      <c r="B55" s="141"/>
      <c r="C55" s="141"/>
      <c r="D55" s="141"/>
      <c r="E55" s="141"/>
      <c r="F55" s="141"/>
      <c r="G55" s="141"/>
      <c r="H55" s="141"/>
      <c r="I55" s="142"/>
      <c r="J55" s="142"/>
      <c r="K55" s="142"/>
      <c r="L55" s="142"/>
      <c r="M55" s="142"/>
      <c r="N55" s="142"/>
      <c r="P55" s="143"/>
      <c r="Q55" s="143"/>
      <c r="R55" s="143"/>
      <c r="S55" s="143"/>
      <c r="T55" s="143"/>
      <c r="U55" s="143"/>
      <c r="V55" s="143"/>
      <c r="W55" s="143"/>
      <c r="X55" s="143"/>
      <c r="Y55" s="143"/>
      <c r="Z55" s="143"/>
      <c r="AA55" s="143"/>
    </row>
    <row r="56" spans="1:16384" s="137" customFormat="1" ht="18" customHeight="1" x14ac:dyDescent="0.25">
      <c r="A56" s="139"/>
      <c r="B56" s="422" t="s">
        <v>370</v>
      </c>
      <c r="C56" s="422"/>
      <c r="D56" s="422"/>
      <c r="E56" s="422"/>
      <c r="F56" s="422"/>
      <c r="G56" s="422"/>
      <c r="H56" s="245"/>
      <c r="I56" s="245"/>
      <c r="J56" s="245"/>
      <c r="K56" s="95"/>
      <c r="L56" s="95"/>
      <c r="M56" s="95"/>
      <c r="N56" s="95"/>
      <c r="O56" s="95"/>
      <c r="P56" s="95"/>
      <c r="Q56" s="95"/>
      <c r="R56" s="95"/>
      <c r="S56" s="95"/>
      <c r="T56" s="95"/>
      <c r="U56" s="95"/>
      <c r="V56" s="95"/>
      <c r="W56" s="95"/>
      <c r="X56" s="95"/>
      <c r="Y56" s="95"/>
      <c r="Z56" s="95"/>
      <c r="AA56" s="95"/>
      <c r="AB56" s="95"/>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c r="EO56" s="91"/>
      <c r="EP56" s="91"/>
      <c r="EQ56" s="91"/>
      <c r="ER56" s="91"/>
      <c r="ES56" s="91"/>
      <c r="ET56" s="91"/>
      <c r="EU56" s="91"/>
      <c r="EV56" s="91"/>
      <c r="EW56" s="91"/>
      <c r="EX56" s="91"/>
      <c r="EY56" s="91"/>
      <c r="EZ56" s="91"/>
      <c r="FA56" s="91"/>
      <c r="FB56" s="91"/>
      <c r="FC56" s="91"/>
      <c r="FD56" s="91"/>
      <c r="FE56" s="91"/>
      <c r="FF56" s="91"/>
      <c r="FG56" s="91"/>
      <c r="FH56" s="91"/>
      <c r="FI56" s="91"/>
      <c r="FJ56" s="91"/>
      <c r="FK56" s="91"/>
      <c r="FL56" s="91"/>
      <c r="FM56" s="91"/>
      <c r="FN56" s="91"/>
      <c r="FO56" s="91"/>
      <c r="FP56" s="91"/>
      <c r="FQ56" s="91"/>
      <c r="FR56" s="91"/>
      <c r="FS56" s="91"/>
      <c r="FT56" s="91"/>
      <c r="FU56" s="91"/>
      <c r="FV56" s="91"/>
      <c r="FW56" s="91"/>
      <c r="FX56" s="91"/>
      <c r="FY56" s="91"/>
      <c r="FZ56" s="91"/>
      <c r="GA56" s="91"/>
      <c r="GB56" s="91"/>
      <c r="GC56" s="91"/>
      <c r="GD56" s="91"/>
      <c r="GE56" s="91"/>
      <c r="GF56" s="91"/>
      <c r="GG56" s="91"/>
      <c r="GH56" s="91"/>
      <c r="GI56" s="91"/>
      <c r="GJ56" s="91"/>
      <c r="GK56" s="91"/>
      <c r="GL56" s="91"/>
      <c r="GM56" s="91"/>
      <c r="GN56" s="91"/>
      <c r="GO56" s="91"/>
      <c r="GP56" s="91"/>
      <c r="GQ56" s="91"/>
      <c r="GR56" s="91"/>
      <c r="GS56" s="91"/>
      <c r="GT56" s="91"/>
      <c r="GU56" s="91"/>
      <c r="GV56" s="91"/>
      <c r="GW56" s="91"/>
      <c r="GX56" s="91"/>
      <c r="GY56" s="91"/>
      <c r="GZ56" s="91"/>
      <c r="HA56" s="91"/>
      <c r="HB56" s="91"/>
      <c r="HC56" s="91"/>
      <c r="HD56" s="91"/>
      <c r="HE56" s="91"/>
      <c r="HF56" s="91"/>
      <c r="HG56" s="91"/>
      <c r="HH56" s="91"/>
      <c r="HI56" s="91"/>
      <c r="HJ56" s="91"/>
      <c r="HK56" s="91"/>
      <c r="HL56" s="91"/>
      <c r="HM56" s="91"/>
      <c r="HN56" s="91"/>
      <c r="HO56" s="91"/>
      <c r="HP56" s="91"/>
      <c r="HQ56" s="91"/>
      <c r="HR56" s="91"/>
      <c r="HS56" s="91"/>
      <c r="HT56" s="91"/>
      <c r="HU56" s="91"/>
      <c r="HV56" s="91"/>
      <c r="HW56" s="91"/>
      <c r="HX56" s="91"/>
      <c r="HY56" s="91"/>
      <c r="HZ56" s="91"/>
      <c r="IA56" s="91"/>
      <c r="IB56" s="91"/>
      <c r="IC56" s="91"/>
      <c r="ID56" s="91"/>
      <c r="IE56" s="91"/>
      <c r="IF56" s="91"/>
      <c r="IG56" s="91"/>
      <c r="IH56" s="91"/>
      <c r="II56" s="91"/>
      <c r="IJ56" s="91"/>
      <c r="IK56" s="91"/>
      <c r="IL56" s="91"/>
      <c r="IM56" s="91"/>
      <c r="IN56" s="91"/>
      <c r="IO56" s="91"/>
      <c r="IP56" s="91"/>
      <c r="IQ56" s="91"/>
      <c r="IR56" s="91"/>
      <c r="IS56" s="91"/>
      <c r="IT56" s="91"/>
      <c r="IU56" s="91"/>
      <c r="IV56" s="91"/>
      <c r="IW56" s="91"/>
      <c r="IX56" s="91"/>
      <c r="IY56" s="91"/>
      <c r="IZ56" s="91"/>
      <c r="JA56" s="91"/>
      <c r="JB56" s="91"/>
      <c r="JC56" s="91"/>
      <c r="JD56" s="91"/>
      <c r="JE56" s="91"/>
      <c r="JF56" s="91"/>
      <c r="JG56" s="91"/>
      <c r="JH56" s="91"/>
      <c r="JI56" s="91"/>
      <c r="JJ56" s="91"/>
      <c r="JK56" s="91"/>
      <c r="JL56" s="91"/>
      <c r="JM56" s="91"/>
      <c r="JN56" s="91"/>
      <c r="JO56" s="91"/>
      <c r="JP56" s="91"/>
      <c r="JQ56" s="91"/>
      <c r="JR56" s="91"/>
      <c r="JS56" s="91"/>
      <c r="JT56" s="91"/>
      <c r="JU56" s="91"/>
      <c r="JV56" s="91"/>
      <c r="JW56" s="91"/>
      <c r="JX56" s="91"/>
      <c r="JY56" s="91"/>
      <c r="JZ56" s="91"/>
      <c r="KA56" s="91"/>
      <c r="KB56" s="91"/>
      <c r="KC56" s="91"/>
      <c r="KD56" s="91"/>
      <c r="KE56" s="91"/>
      <c r="KF56" s="91"/>
      <c r="KG56" s="91"/>
      <c r="KH56" s="91"/>
      <c r="KI56" s="91"/>
      <c r="KJ56" s="91"/>
      <c r="KK56" s="91"/>
      <c r="KL56" s="91"/>
      <c r="KM56" s="91"/>
      <c r="KN56" s="91"/>
      <c r="KO56" s="91"/>
      <c r="KP56" s="91"/>
      <c r="KQ56" s="91"/>
      <c r="KR56" s="91"/>
      <c r="KS56" s="91"/>
      <c r="KT56" s="91"/>
      <c r="KU56" s="91"/>
      <c r="KV56" s="91"/>
      <c r="KW56" s="91"/>
      <c r="KX56" s="91"/>
      <c r="KY56" s="91"/>
      <c r="KZ56" s="91"/>
      <c r="LA56" s="91"/>
      <c r="LB56" s="91"/>
      <c r="LC56" s="91"/>
      <c r="LD56" s="91"/>
      <c r="LE56" s="91"/>
      <c r="LF56" s="91"/>
      <c r="LG56" s="91"/>
      <c r="LH56" s="91"/>
      <c r="LI56" s="91"/>
      <c r="LJ56" s="91"/>
      <c r="LK56" s="91"/>
      <c r="LL56" s="91"/>
      <c r="LM56" s="91"/>
      <c r="LN56" s="91"/>
      <c r="LO56" s="91"/>
      <c r="LP56" s="91"/>
      <c r="LQ56" s="91"/>
      <c r="LR56" s="91"/>
      <c r="LS56" s="91"/>
      <c r="LT56" s="91"/>
      <c r="LU56" s="91"/>
      <c r="LV56" s="91"/>
      <c r="LW56" s="91"/>
      <c r="LX56" s="91"/>
      <c r="LY56" s="91"/>
      <c r="LZ56" s="91"/>
      <c r="MA56" s="91"/>
      <c r="MB56" s="91"/>
      <c r="MC56" s="91"/>
      <c r="MD56" s="91"/>
      <c r="ME56" s="91"/>
      <c r="MF56" s="91"/>
      <c r="MG56" s="91"/>
      <c r="MH56" s="91"/>
      <c r="MI56" s="91"/>
      <c r="MJ56" s="91"/>
      <c r="MK56" s="91"/>
      <c r="ML56" s="91"/>
      <c r="MM56" s="91"/>
      <c r="MN56" s="91"/>
      <c r="MO56" s="91"/>
      <c r="MP56" s="91"/>
      <c r="MQ56" s="91"/>
      <c r="MR56" s="91"/>
      <c r="MS56" s="91"/>
      <c r="MT56" s="91"/>
      <c r="MU56" s="91"/>
      <c r="MV56" s="91"/>
      <c r="MW56" s="91"/>
      <c r="MX56" s="91"/>
      <c r="MY56" s="91"/>
      <c r="MZ56" s="91"/>
      <c r="NA56" s="91"/>
      <c r="NB56" s="91"/>
      <c r="NC56" s="91"/>
      <c r="ND56" s="91"/>
      <c r="NE56" s="91"/>
      <c r="NF56" s="91"/>
      <c r="NG56" s="91"/>
      <c r="NH56" s="91"/>
      <c r="NI56" s="91"/>
      <c r="NJ56" s="91"/>
      <c r="NK56" s="91"/>
      <c r="NL56" s="91"/>
      <c r="NM56" s="91"/>
      <c r="NN56" s="91"/>
      <c r="NO56" s="91"/>
      <c r="NP56" s="91"/>
      <c r="NQ56" s="91"/>
      <c r="NR56" s="91"/>
      <c r="NS56" s="91"/>
      <c r="NT56" s="91"/>
      <c r="NU56" s="91"/>
      <c r="NV56" s="91"/>
      <c r="NW56" s="91"/>
      <c r="NX56" s="91"/>
      <c r="NY56" s="91"/>
      <c r="NZ56" s="91"/>
      <c r="OA56" s="91"/>
      <c r="OB56" s="91"/>
      <c r="OC56" s="91"/>
      <c r="OD56" s="91"/>
      <c r="OE56" s="91"/>
      <c r="OF56" s="91"/>
      <c r="OG56" s="91"/>
      <c r="OH56" s="91"/>
      <c r="OI56" s="91"/>
      <c r="OJ56" s="91"/>
      <c r="OK56" s="91"/>
      <c r="OL56" s="91"/>
      <c r="OM56" s="91"/>
      <c r="ON56" s="91"/>
      <c r="OO56" s="91"/>
      <c r="OP56" s="91"/>
      <c r="OQ56" s="91"/>
      <c r="OR56" s="91"/>
      <c r="OS56" s="91"/>
      <c r="OT56" s="91"/>
      <c r="OU56" s="91"/>
      <c r="OV56" s="91"/>
      <c r="OW56" s="91"/>
      <c r="OX56" s="91"/>
      <c r="OY56" s="91"/>
      <c r="OZ56" s="91"/>
      <c r="PA56" s="91"/>
      <c r="PB56" s="91"/>
      <c r="PC56" s="91"/>
      <c r="PD56" s="91"/>
      <c r="PE56" s="91"/>
      <c r="PF56" s="91"/>
      <c r="PG56" s="91"/>
      <c r="PH56" s="91"/>
      <c r="PI56" s="91"/>
      <c r="PJ56" s="91"/>
      <c r="PK56" s="91"/>
      <c r="PL56" s="91"/>
      <c r="PM56" s="91"/>
      <c r="PN56" s="91"/>
      <c r="PO56" s="91"/>
      <c r="PP56" s="91"/>
      <c r="PQ56" s="91"/>
      <c r="PR56" s="91"/>
      <c r="PS56" s="91"/>
      <c r="PT56" s="91"/>
      <c r="PU56" s="91"/>
      <c r="PV56" s="91"/>
      <c r="PW56" s="91"/>
      <c r="PX56" s="91"/>
      <c r="PY56" s="91"/>
      <c r="PZ56" s="91"/>
      <c r="QA56" s="91"/>
      <c r="QB56" s="91"/>
      <c r="QC56" s="91"/>
      <c r="QD56" s="91"/>
      <c r="QE56" s="91"/>
      <c r="QF56" s="91"/>
      <c r="QG56" s="91"/>
      <c r="QH56" s="91"/>
      <c r="QI56" s="91"/>
      <c r="QJ56" s="91"/>
      <c r="QK56" s="91"/>
      <c r="QL56" s="91"/>
      <c r="QM56" s="91"/>
      <c r="QN56" s="91"/>
      <c r="QO56" s="91"/>
      <c r="QP56" s="91"/>
      <c r="QQ56" s="91"/>
      <c r="QR56" s="91"/>
      <c r="QS56" s="91"/>
      <c r="QT56" s="91"/>
      <c r="QU56" s="91"/>
      <c r="QV56" s="91"/>
      <c r="QW56" s="91"/>
      <c r="QX56" s="91"/>
      <c r="QY56" s="91"/>
      <c r="QZ56" s="91"/>
      <c r="RA56" s="91"/>
      <c r="RB56" s="91"/>
      <c r="RC56" s="91"/>
      <c r="RD56" s="91"/>
      <c r="RE56" s="91"/>
      <c r="RF56" s="91"/>
      <c r="RG56" s="91"/>
      <c r="RH56" s="91"/>
      <c r="RI56" s="91"/>
      <c r="RJ56" s="91"/>
      <c r="RK56" s="91"/>
      <c r="RL56" s="91"/>
      <c r="RM56" s="91"/>
      <c r="RN56" s="91"/>
      <c r="RO56" s="91"/>
      <c r="RP56" s="91"/>
      <c r="RQ56" s="91"/>
      <c r="RR56" s="91"/>
      <c r="RS56" s="91"/>
      <c r="RT56" s="91"/>
      <c r="RU56" s="91"/>
      <c r="RV56" s="91"/>
      <c r="RW56" s="91"/>
      <c r="RX56" s="91"/>
      <c r="RY56" s="91"/>
      <c r="RZ56" s="91"/>
      <c r="SA56" s="91"/>
      <c r="SB56" s="91"/>
      <c r="SC56" s="91"/>
      <c r="SD56" s="91"/>
      <c r="SE56" s="91"/>
      <c r="SF56" s="91"/>
      <c r="SG56" s="91"/>
      <c r="SH56" s="91"/>
      <c r="SI56" s="91"/>
      <c r="SJ56" s="91"/>
      <c r="SK56" s="91"/>
      <c r="SL56" s="91"/>
      <c r="SM56" s="91"/>
      <c r="SN56" s="91"/>
      <c r="SO56" s="91"/>
      <c r="SP56" s="91"/>
      <c r="SQ56" s="91"/>
      <c r="SR56" s="91"/>
      <c r="SS56" s="91"/>
      <c r="ST56" s="91"/>
      <c r="SU56" s="91"/>
      <c r="SV56" s="91"/>
      <c r="SW56" s="91"/>
      <c r="SX56" s="91"/>
      <c r="SY56" s="91"/>
      <c r="SZ56" s="91"/>
      <c r="TA56" s="91"/>
      <c r="TB56" s="91"/>
      <c r="TC56" s="91"/>
      <c r="TD56" s="91"/>
      <c r="TE56" s="91"/>
      <c r="TF56" s="91"/>
      <c r="TG56" s="91"/>
      <c r="TH56" s="91"/>
      <c r="TI56" s="91"/>
      <c r="TJ56" s="91"/>
      <c r="TK56" s="91"/>
      <c r="TL56" s="91"/>
      <c r="TM56" s="91"/>
      <c r="TN56" s="91"/>
      <c r="TO56" s="91"/>
      <c r="TP56" s="91"/>
      <c r="TQ56" s="91"/>
      <c r="TR56" s="91"/>
      <c r="TS56" s="91"/>
      <c r="TT56" s="91"/>
      <c r="TU56" s="91"/>
      <c r="TV56" s="91"/>
      <c r="TW56" s="91"/>
      <c r="TX56" s="91"/>
      <c r="TY56" s="91"/>
      <c r="TZ56" s="91"/>
      <c r="UA56" s="91"/>
      <c r="UB56" s="91"/>
      <c r="UC56" s="91"/>
      <c r="UD56" s="91"/>
      <c r="UE56" s="91"/>
      <c r="UF56" s="91"/>
      <c r="UG56" s="91"/>
      <c r="UH56" s="91"/>
      <c r="UI56" s="91"/>
      <c r="UJ56" s="91"/>
      <c r="UK56" s="91"/>
      <c r="UL56" s="91"/>
      <c r="UM56" s="91"/>
      <c r="UN56" s="91"/>
      <c r="UO56" s="91"/>
      <c r="UP56" s="91"/>
      <c r="UQ56" s="91"/>
      <c r="UR56" s="91"/>
      <c r="US56" s="91"/>
      <c r="UT56" s="91"/>
      <c r="UU56" s="91"/>
      <c r="UV56" s="91"/>
      <c r="UW56" s="91"/>
      <c r="UX56" s="91"/>
      <c r="UY56" s="91"/>
      <c r="UZ56" s="91"/>
      <c r="VA56" s="91"/>
      <c r="VB56" s="91"/>
      <c r="VC56" s="91"/>
      <c r="VD56" s="91"/>
      <c r="VE56" s="91"/>
      <c r="VF56" s="91"/>
      <c r="VG56" s="91"/>
      <c r="VH56" s="91"/>
      <c r="VI56" s="91"/>
      <c r="VJ56" s="91"/>
      <c r="VK56" s="91"/>
      <c r="VL56" s="91"/>
      <c r="VM56" s="91"/>
      <c r="VN56" s="91"/>
      <c r="VO56" s="91"/>
      <c r="VP56" s="91"/>
      <c r="VQ56" s="91"/>
      <c r="VR56" s="91"/>
      <c r="VS56" s="91"/>
      <c r="VT56" s="91"/>
      <c r="VU56" s="91"/>
      <c r="VV56" s="91"/>
      <c r="VW56" s="91"/>
      <c r="VX56" s="91"/>
      <c r="VY56" s="91"/>
      <c r="VZ56" s="91"/>
      <c r="WA56" s="91"/>
      <c r="WB56" s="91"/>
      <c r="WC56" s="91"/>
      <c r="WD56" s="91"/>
      <c r="WE56" s="91"/>
      <c r="WF56" s="91"/>
      <c r="WG56" s="91"/>
      <c r="WH56" s="91"/>
      <c r="WI56" s="91"/>
      <c r="WJ56" s="91"/>
      <c r="WK56" s="91"/>
      <c r="WL56" s="91"/>
      <c r="WM56" s="91"/>
      <c r="WN56" s="91"/>
      <c r="WO56" s="91"/>
      <c r="WP56" s="91"/>
      <c r="WQ56" s="91"/>
      <c r="WR56" s="91"/>
      <c r="WS56" s="91"/>
      <c r="WT56" s="91"/>
      <c r="WU56" s="91"/>
      <c r="WV56" s="91"/>
      <c r="WW56" s="91"/>
      <c r="WX56" s="91"/>
      <c r="WY56" s="91"/>
      <c r="WZ56" s="91"/>
      <c r="XA56" s="91"/>
      <c r="XB56" s="91"/>
      <c r="XC56" s="91"/>
      <c r="XD56" s="91"/>
      <c r="XE56" s="91"/>
      <c r="XF56" s="91"/>
      <c r="XG56" s="91"/>
      <c r="XH56" s="91"/>
      <c r="XI56" s="91"/>
      <c r="XJ56" s="91"/>
      <c r="XK56" s="91"/>
      <c r="XL56" s="91"/>
      <c r="XM56" s="91"/>
      <c r="XN56" s="91"/>
      <c r="XO56" s="91"/>
      <c r="XP56" s="91"/>
      <c r="XQ56" s="91"/>
      <c r="XR56" s="91"/>
      <c r="XS56" s="91"/>
      <c r="XT56" s="91"/>
      <c r="XU56" s="91"/>
      <c r="XV56" s="91"/>
      <c r="XW56" s="91"/>
      <c r="XX56" s="91"/>
      <c r="XY56" s="91"/>
      <c r="XZ56" s="91"/>
      <c r="YA56" s="91"/>
      <c r="YB56" s="91"/>
      <c r="YC56" s="91"/>
      <c r="YD56" s="91"/>
      <c r="YE56" s="91"/>
      <c r="YF56" s="91"/>
      <c r="YG56" s="91"/>
      <c r="YH56" s="91"/>
      <c r="YI56" s="91"/>
      <c r="YJ56" s="91"/>
      <c r="YK56" s="91"/>
      <c r="YL56" s="91"/>
      <c r="YM56" s="91"/>
      <c r="YN56" s="91"/>
      <c r="YO56" s="91"/>
      <c r="YP56" s="91"/>
      <c r="YQ56" s="91"/>
      <c r="YR56" s="91"/>
      <c r="YS56" s="91"/>
      <c r="YT56" s="91"/>
      <c r="YU56" s="91"/>
      <c r="YV56" s="91"/>
      <c r="YW56" s="91"/>
      <c r="YX56" s="91"/>
      <c r="YY56" s="91"/>
      <c r="YZ56" s="91"/>
      <c r="ZA56" s="91"/>
      <c r="ZB56" s="91"/>
      <c r="ZC56" s="91"/>
      <c r="ZD56" s="91"/>
      <c r="ZE56" s="91"/>
      <c r="ZF56" s="91"/>
      <c r="ZG56" s="91"/>
      <c r="ZH56" s="91"/>
      <c r="ZI56" s="91"/>
      <c r="ZJ56" s="91"/>
      <c r="ZK56" s="91"/>
      <c r="ZL56" s="91"/>
      <c r="ZM56" s="91"/>
      <c r="ZN56" s="91"/>
      <c r="ZO56" s="91"/>
      <c r="ZP56" s="91"/>
      <c r="ZQ56" s="91"/>
      <c r="ZR56" s="91"/>
      <c r="ZS56" s="91"/>
      <c r="ZT56" s="91"/>
      <c r="ZU56" s="91"/>
      <c r="ZV56" s="91"/>
      <c r="ZW56" s="91"/>
      <c r="ZX56" s="91"/>
      <c r="ZY56" s="91"/>
      <c r="ZZ56" s="91"/>
      <c r="AAA56" s="91"/>
      <c r="AAB56" s="91"/>
      <c r="AAC56" s="91"/>
      <c r="AAD56" s="91"/>
      <c r="AAE56" s="91"/>
      <c r="AAF56" s="91"/>
      <c r="AAG56" s="91"/>
      <c r="AAH56" s="91"/>
      <c r="AAI56" s="91"/>
      <c r="AAJ56" s="91"/>
      <c r="AAK56" s="91"/>
      <c r="AAL56" s="91"/>
      <c r="AAM56" s="91"/>
      <c r="AAN56" s="91"/>
      <c r="AAO56" s="91"/>
      <c r="AAP56" s="91"/>
      <c r="AAQ56" s="91"/>
      <c r="AAR56" s="91"/>
      <c r="AAS56" s="91"/>
      <c r="AAT56" s="91"/>
      <c r="AAU56" s="91"/>
      <c r="AAV56" s="91"/>
      <c r="AAW56" s="91"/>
      <c r="AAX56" s="91"/>
      <c r="AAY56" s="91"/>
      <c r="AAZ56" s="91"/>
      <c r="ABA56" s="91"/>
      <c r="ABB56" s="91"/>
      <c r="ABC56" s="91"/>
      <c r="ABD56" s="91"/>
      <c r="ABE56" s="91"/>
      <c r="ABF56" s="91"/>
      <c r="ABG56" s="91"/>
      <c r="ABH56" s="91"/>
      <c r="ABI56" s="91"/>
      <c r="ABJ56" s="91"/>
      <c r="ABK56" s="91"/>
      <c r="ABL56" s="91"/>
      <c r="ABM56" s="91"/>
      <c r="ABN56" s="91"/>
      <c r="ABO56" s="91"/>
      <c r="ABP56" s="91"/>
      <c r="ABQ56" s="91"/>
      <c r="ABR56" s="91"/>
      <c r="ABS56" s="91"/>
      <c r="ABT56" s="91"/>
      <c r="ABU56" s="91"/>
      <c r="ABV56" s="91"/>
      <c r="ABW56" s="91"/>
      <c r="ABX56" s="91"/>
      <c r="ABY56" s="91"/>
      <c r="ABZ56" s="91"/>
      <c r="ACA56" s="91"/>
      <c r="ACB56" s="91"/>
      <c r="ACC56" s="91"/>
      <c r="ACD56" s="91"/>
      <c r="ACE56" s="91"/>
      <c r="ACF56" s="91"/>
      <c r="ACG56" s="91"/>
      <c r="ACH56" s="91"/>
      <c r="ACI56" s="91"/>
      <c r="ACJ56" s="91"/>
      <c r="ACK56" s="91"/>
      <c r="ACL56" s="91"/>
      <c r="ACM56" s="91"/>
      <c r="ACN56" s="91"/>
      <c r="ACO56" s="91"/>
      <c r="ACP56" s="91"/>
      <c r="ACQ56" s="91"/>
      <c r="ACR56" s="91"/>
      <c r="ACS56" s="91"/>
      <c r="ACT56" s="91"/>
      <c r="ACU56" s="91"/>
      <c r="ACV56" s="91"/>
      <c r="ACW56" s="91"/>
      <c r="ACX56" s="91"/>
      <c r="ACY56" s="91"/>
      <c r="ACZ56" s="91"/>
      <c r="ADA56" s="91"/>
      <c r="ADB56" s="91"/>
      <c r="ADC56" s="91"/>
      <c r="ADD56" s="91"/>
      <c r="ADE56" s="91"/>
      <c r="ADF56" s="91"/>
      <c r="ADG56" s="91"/>
      <c r="ADH56" s="91"/>
      <c r="ADI56" s="91"/>
      <c r="ADJ56" s="91"/>
      <c r="ADK56" s="91"/>
      <c r="ADL56" s="91"/>
      <c r="ADM56" s="91"/>
      <c r="ADN56" s="91"/>
      <c r="ADO56" s="91"/>
      <c r="ADP56" s="91"/>
      <c r="ADQ56" s="91"/>
      <c r="ADR56" s="91"/>
      <c r="ADS56" s="91"/>
      <c r="ADT56" s="91"/>
      <c r="ADU56" s="91"/>
      <c r="ADV56" s="91"/>
      <c r="ADW56" s="91"/>
      <c r="ADX56" s="91"/>
      <c r="ADY56" s="91"/>
      <c r="ADZ56" s="91"/>
      <c r="AEA56" s="91"/>
      <c r="AEB56" s="91"/>
      <c r="AEC56" s="91"/>
      <c r="AED56" s="91"/>
      <c r="AEE56" s="91"/>
      <c r="AEF56" s="91"/>
      <c r="AEG56" s="91"/>
      <c r="AEH56" s="91"/>
      <c r="AEI56" s="91"/>
      <c r="AEJ56" s="91"/>
      <c r="AEK56" s="91"/>
      <c r="AEL56" s="91"/>
      <c r="AEM56" s="91"/>
      <c r="AEN56" s="91"/>
      <c r="AEO56" s="91"/>
      <c r="AEP56" s="91"/>
      <c r="AEQ56" s="91"/>
      <c r="AER56" s="91"/>
      <c r="AES56" s="91"/>
      <c r="AET56" s="91"/>
      <c r="AEU56" s="91"/>
      <c r="AEV56" s="91"/>
      <c r="AEW56" s="91"/>
      <c r="AEX56" s="91"/>
      <c r="AEY56" s="91"/>
      <c r="AEZ56" s="91"/>
      <c r="AFA56" s="91"/>
      <c r="AFB56" s="91"/>
      <c r="AFC56" s="91"/>
      <c r="AFD56" s="91"/>
      <c r="AFE56" s="91"/>
      <c r="AFF56" s="91"/>
      <c r="AFG56" s="91"/>
      <c r="AFH56" s="91"/>
      <c r="AFI56" s="91"/>
      <c r="AFJ56" s="91"/>
      <c r="AFK56" s="91"/>
      <c r="AFL56" s="91"/>
      <c r="AFM56" s="91"/>
      <c r="AFN56" s="91"/>
      <c r="AFO56" s="91"/>
      <c r="AFP56" s="91"/>
      <c r="AFQ56" s="91"/>
      <c r="AFR56" s="91"/>
      <c r="AFS56" s="91"/>
      <c r="AFT56" s="91"/>
      <c r="AFU56" s="91"/>
      <c r="AFV56" s="91"/>
      <c r="AFW56" s="91"/>
      <c r="AFX56" s="91"/>
      <c r="AFY56" s="91"/>
      <c r="AFZ56" s="91"/>
      <c r="AGA56" s="91"/>
      <c r="AGB56" s="91"/>
      <c r="AGC56" s="91"/>
      <c r="AGD56" s="91"/>
      <c r="AGE56" s="91"/>
      <c r="AGF56" s="91"/>
      <c r="AGG56" s="91"/>
      <c r="AGH56" s="91"/>
      <c r="AGI56" s="91"/>
      <c r="AGJ56" s="91"/>
      <c r="AGK56" s="91"/>
      <c r="AGL56" s="91"/>
      <c r="AGM56" s="91"/>
      <c r="AGN56" s="91"/>
      <c r="AGO56" s="91"/>
      <c r="AGP56" s="91"/>
      <c r="AGQ56" s="91"/>
      <c r="AGR56" s="91"/>
      <c r="AGS56" s="91"/>
      <c r="AGT56" s="91"/>
      <c r="AGU56" s="91"/>
      <c r="AGV56" s="91"/>
      <c r="AGW56" s="91"/>
      <c r="AGX56" s="91"/>
      <c r="AGY56" s="91"/>
      <c r="AGZ56" s="91"/>
      <c r="AHA56" s="91"/>
      <c r="AHB56" s="91"/>
      <c r="AHC56" s="91"/>
      <c r="AHD56" s="91"/>
      <c r="AHE56" s="91"/>
      <c r="AHF56" s="91"/>
      <c r="AHG56" s="91"/>
      <c r="AHH56" s="91"/>
      <c r="AHI56" s="91"/>
      <c r="AHJ56" s="91"/>
      <c r="AHK56" s="91"/>
      <c r="AHL56" s="91"/>
      <c r="AHM56" s="91"/>
      <c r="AHN56" s="91"/>
      <c r="AHO56" s="91"/>
      <c r="AHP56" s="91"/>
      <c r="AHQ56" s="91"/>
      <c r="AHR56" s="91"/>
      <c r="AHS56" s="91"/>
      <c r="AHT56" s="91"/>
      <c r="AHU56" s="91"/>
      <c r="AHV56" s="91"/>
      <c r="AHW56" s="91"/>
      <c r="AHX56" s="91"/>
      <c r="AHY56" s="91"/>
      <c r="AHZ56" s="91"/>
      <c r="AIA56" s="91"/>
      <c r="AIB56" s="91"/>
      <c r="AIC56" s="91"/>
      <c r="AID56" s="91"/>
      <c r="AIE56" s="91"/>
      <c r="AIF56" s="91"/>
      <c r="AIG56" s="91"/>
      <c r="AIH56" s="91"/>
      <c r="AII56" s="91"/>
      <c r="AIJ56" s="91"/>
      <c r="AIK56" s="91"/>
      <c r="AIL56" s="91"/>
      <c r="AIM56" s="91"/>
      <c r="AIN56" s="91"/>
      <c r="AIO56" s="91"/>
      <c r="AIP56" s="91"/>
      <c r="AIQ56" s="91"/>
      <c r="AIR56" s="91"/>
      <c r="AIS56" s="91"/>
      <c r="AIT56" s="91"/>
      <c r="AIU56" s="91"/>
      <c r="AIV56" s="91"/>
      <c r="AIW56" s="91"/>
      <c r="AIX56" s="91"/>
      <c r="AIY56" s="91"/>
      <c r="AIZ56" s="91"/>
      <c r="AJA56" s="91"/>
      <c r="AJB56" s="91"/>
      <c r="AJC56" s="91"/>
      <c r="AJD56" s="91"/>
      <c r="AJE56" s="91"/>
      <c r="AJF56" s="91"/>
      <c r="AJG56" s="91"/>
      <c r="AJH56" s="91"/>
      <c r="AJI56" s="91"/>
      <c r="AJJ56" s="91"/>
      <c r="AJK56" s="91"/>
      <c r="AJL56" s="91"/>
      <c r="AJM56" s="91"/>
      <c r="AJN56" s="91"/>
      <c r="AJO56" s="91"/>
      <c r="AJP56" s="91"/>
      <c r="AJQ56" s="91"/>
      <c r="AJR56" s="91"/>
      <c r="AJS56" s="91"/>
      <c r="AJT56" s="91"/>
      <c r="AJU56" s="91"/>
      <c r="AJV56" s="91"/>
      <c r="AJW56" s="91"/>
      <c r="AJX56" s="91"/>
      <c r="AJY56" s="91"/>
      <c r="AJZ56" s="91"/>
      <c r="AKA56" s="91"/>
      <c r="AKB56" s="91"/>
      <c r="AKC56" s="91"/>
      <c r="AKD56" s="91"/>
      <c r="AKE56" s="91"/>
      <c r="AKF56" s="91"/>
      <c r="AKG56" s="91"/>
      <c r="AKH56" s="91"/>
      <c r="AKI56" s="91"/>
      <c r="AKJ56" s="91"/>
      <c r="AKK56" s="91"/>
      <c r="AKL56" s="91"/>
      <c r="AKM56" s="91"/>
      <c r="AKN56" s="91"/>
      <c r="AKO56" s="91"/>
      <c r="AKP56" s="91"/>
      <c r="AKQ56" s="91"/>
      <c r="AKR56" s="91"/>
      <c r="AKS56" s="91"/>
      <c r="AKT56" s="91"/>
      <c r="AKU56" s="91"/>
      <c r="AKV56" s="91"/>
      <c r="AKW56" s="91"/>
      <c r="AKX56" s="91"/>
      <c r="AKY56" s="91"/>
      <c r="AKZ56" s="91"/>
      <c r="ALA56" s="91"/>
      <c r="ALB56" s="91"/>
      <c r="ALC56" s="91"/>
      <c r="ALD56" s="91"/>
      <c r="ALE56" s="91"/>
      <c r="ALF56" s="91"/>
      <c r="ALG56" s="91"/>
      <c r="ALH56" s="91"/>
      <c r="ALI56" s="91"/>
      <c r="ALJ56" s="91"/>
      <c r="ALK56" s="91"/>
      <c r="ALL56" s="91"/>
      <c r="ALM56" s="91"/>
      <c r="ALN56" s="91"/>
      <c r="ALO56" s="91"/>
      <c r="ALP56" s="91"/>
      <c r="ALQ56" s="91"/>
      <c r="ALR56" s="91"/>
      <c r="ALS56" s="91"/>
      <c r="ALT56" s="91"/>
      <c r="ALU56" s="91"/>
      <c r="ALV56" s="91"/>
      <c r="ALW56" s="91"/>
      <c r="ALX56" s="91"/>
      <c r="ALY56" s="91"/>
      <c r="ALZ56" s="91"/>
      <c r="AMA56" s="91"/>
      <c r="AMB56" s="91"/>
      <c r="AMC56" s="91"/>
      <c r="AMD56" s="91"/>
      <c r="AME56" s="91"/>
      <c r="AMF56" s="91"/>
      <c r="AMG56" s="91"/>
      <c r="AMH56" s="91"/>
      <c r="AMI56" s="91"/>
      <c r="AMJ56" s="91"/>
      <c r="AMK56" s="91"/>
      <c r="AML56" s="91"/>
      <c r="AMM56" s="91"/>
      <c r="AMN56" s="91"/>
      <c r="AMO56" s="91"/>
      <c r="AMP56" s="91"/>
      <c r="AMQ56" s="91"/>
      <c r="AMR56" s="91"/>
      <c r="AMS56" s="91"/>
      <c r="AMT56" s="91"/>
      <c r="AMU56" s="91"/>
      <c r="AMV56" s="91"/>
      <c r="AMW56" s="91"/>
      <c r="AMX56" s="91"/>
      <c r="AMY56" s="91"/>
      <c r="AMZ56" s="91"/>
      <c r="ANA56" s="91"/>
      <c r="ANB56" s="91"/>
      <c r="ANC56" s="91"/>
      <c r="AND56" s="91"/>
      <c r="ANE56" s="91"/>
      <c r="ANF56" s="91"/>
      <c r="ANG56" s="91"/>
      <c r="ANH56" s="91"/>
      <c r="ANI56" s="91"/>
      <c r="ANJ56" s="91"/>
      <c r="ANK56" s="91"/>
      <c r="ANL56" s="91"/>
      <c r="ANM56" s="91"/>
      <c r="ANN56" s="91"/>
      <c r="ANO56" s="91"/>
      <c r="ANP56" s="91"/>
      <c r="ANQ56" s="91"/>
      <c r="ANR56" s="91"/>
      <c r="ANS56" s="91"/>
      <c r="ANT56" s="91"/>
      <c r="ANU56" s="91"/>
      <c r="ANV56" s="91"/>
      <c r="ANW56" s="91"/>
      <c r="ANX56" s="91"/>
      <c r="ANY56" s="91"/>
      <c r="ANZ56" s="91"/>
      <c r="AOA56" s="91"/>
      <c r="AOB56" s="91"/>
      <c r="AOC56" s="91"/>
      <c r="AOD56" s="91"/>
      <c r="AOE56" s="91"/>
      <c r="AOF56" s="91"/>
      <c r="AOG56" s="91"/>
      <c r="AOH56" s="91"/>
      <c r="AOI56" s="91"/>
      <c r="AOJ56" s="91"/>
      <c r="AOK56" s="91"/>
      <c r="AOL56" s="91"/>
      <c r="AOM56" s="91"/>
      <c r="AON56" s="91"/>
      <c r="AOO56" s="91"/>
      <c r="AOP56" s="91"/>
      <c r="AOQ56" s="91"/>
      <c r="AOR56" s="91"/>
      <c r="AOS56" s="91"/>
      <c r="AOT56" s="91"/>
      <c r="AOU56" s="91"/>
      <c r="AOV56" s="91"/>
      <c r="AOW56" s="91"/>
      <c r="AOX56" s="91"/>
      <c r="AOY56" s="91"/>
      <c r="AOZ56" s="91"/>
      <c r="APA56" s="91"/>
      <c r="APB56" s="91"/>
      <c r="APC56" s="91"/>
      <c r="APD56" s="91"/>
      <c r="APE56" s="91"/>
      <c r="APF56" s="91"/>
      <c r="APG56" s="91"/>
      <c r="APH56" s="91"/>
      <c r="API56" s="91"/>
      <c r="APJ56" s="91"/>
      <c r="APK56" s="91"/>
      <c r="APL56" s="91"/>
      <c r="APM56" s="91"/>
      <c r="APN56" s="91"/>
      <c r="APO56" s="91"/>
      <c r="APP56" s="91"/>
      <c r="APQ56" s="91"/>
      <c r="APR56" s="91"/>
      <c r="APS56" s="91"/>
      <c r="APT56" s="91"/>
      <c r="APU56" s="91"/>
      <c r="APV56" s="91"/>
      <c r="APW56" s="91"/>
      <c r="APX56" s="91"/>
      <c r="APY56" s="91"/>
      <c r="APZ56" s="91"/>
      <c r="AQA56" s="91"/>
      <c r="AQB56" s="91"/>
      <c r="AQC56" s="91"/>
      <c r="AQD56" s="91"/>
      <c r="AQE56" s="91"/>
      <c r="AQF56" s="91"/>
      <c r="AQG56" s="91"/>
      <c r="AQH56" s="91"/>
      <c r="AQI56" s="91"/>
      <c r="AQJ56" s="91"/>
      <c r="AQK56" s="91"/>
      <c r="AQL56" s="91"/>
      <c r="AQM56" s="91"/>
      <c r="AQN56" s="91"/>
      <c r="AQO56" s="91"/>
      <c r="AQP56" s="91"/>
      <c r="AQQ56" s="91"/>
      <c r="AQR56" s="91"/>
      <c r="AQS56" s="91"/>
      <c r="AQT56" s="91"/>
      <c r="AQU56" s="91"/>
      <c r="AQV56" s="91"/>
      <c r="AQW56" s="91"/>
      <c r="AQX56" s="91"/>
      <c r="AQY56" s="91"/>
      <c r="AQZ56" s="91"/>
      <c r="ARA56" s="91"/>
      <c r="ARB56" s="91"/>
      <c r="ARC56" s="91"/>
      <c r="ARD56" s="91"/>
      <c r="ARE56" s="91"/>
      <c r="ARF56" s="91"/>
      <c r="ARG56" s="91"/>
      <c r="ARH56" s="91"/>
      <c r="ARI56" s="91"/>
      <c r="ARJ56" s="91"/>
      <c r="ARK56" s="91"/>
      <c r="ARL56" s="91"/>
      <c r="ARM56" s="91"/>
      <c r="ARN56" s="91"/>
      <c r="ARO56" s="91"/>
      <c r="ARP56" s="91"/>
      <c r="ARQ56" s="91"/>
      <c r="ARR56" s="91"/>
      <c r="ARS56" s="91"/>
      <c r="ART56" s="91"/>
      <c r="ARU56" s="91"/>
      <c r="ARV56" s="91"/>
      <c r="ARW56" s="91"/>
      <c r="ARX56" s="91"/>
      <c r="ARY56" s="91"/>
      <c r="ARZ56" s="91"/>
      <c r="ASA56" s="91"/>
      <c r="ASB56" s="91"/>
      <c r="ASC56" s="91"/>
      <c r="ASD56" s="91"/>
      <c r="ASE56" s="91"/>
      <c r="ASF56" s="91"/>
      <c r="ASG56" s="91"/>
      <c r="ASH56" s="91"/>
      <c r="ASI56" s="91"/>
      <c r="ASJ56" s="91"/>
      <c r="ASK56" s="91"/>
      <c r="ASL56" s="91"/>
      <c r="ASM56" s="91"/>
      <c r="ASN56" s="91"/>
      <c r="ASO56" s="91"/>
      <c r="ASP56" s="91"/>
      <c r="ASQ56" s="91"/>
      <c r="ASR56" s="91"/>
      <c r="ASS56" s="91"/>
      <c r="AST56" s="91"/>
      <c r="ASU56" s="91"/>
      <c r="ASV56" s="91"/>
      <c r="ASW56" s="91"/>
      <c r="ASX56" s="91"/>
      <c r="ASY56" s="91"/>
      <c r="ASZ56" s="91"/>
      <c r="ATA56" s="91"/>
      <c r="ATB56" s="91"/>
      <c r="ATC56" s="91"/>
      <c r="ATD56" s="91"/>
      <c r="ATE56" s="91"/>
      <c r="ATF56" s="91"/>
      <c r="ATG56" s="91"/>
      <c r="ATH56" s="91"/>
      <c r="ATI56" s="91"/>
      <c r="ATJ56" s="91"/>
      <c r="ATK56" s="91"/>
      <c r="ATL56" s="91"/>
      <c r="ATM56" s="91"/>
      <c r="ATN56" s="91"/>
      <c r="ATO56" s="91"/>
      <c r="ATP56" s="91"/>
      <c r="ATQ56" s="91"/>
      <c r="ATR56" s="91"/>
      <c r="ATS56" s="91"/>
      <c r="ATT56" s="91"/>
      <c r="ATU56" s="91"/>
      <c r="ATV56" s="91"/>
      <c r="ATW56" s="91"/>
      <c r="ATX56" s="91"/>
      <c r="ATY56" s="91"/>
      <c r="ATZ56" s="91"/>
      <c r="AUA56" s="91"/>
      <c r="AUB56" s="91"/>
      <c r="AUC56" s="91"/>
      <c r="AUD56" s="91"/>
      <c r="AUE56" s="91"/>
      <c r="AUF56" s="91"/>
      <c r="AUG56" s="91"/>
      <c r="AUH56" s="91"/>
      <c r="AUI56" s="91"/>
      <c r="AUJ56" s="91"/>
      <c r="AUK56" s="91"/>
      <c r="AUL56" s="91"/>
      <c r="AUM56" s="91"/>
      <c r="AUN56" s="91"/>
      <c r="AUO56" s="91"/>
      <c r="AUP56" s="91"/>
      <c r="AUQ56" s="91"/>
      <c r="AUR56" s="91"/>
      <c r="AUS56" s="91"/>
      <c r="AUT56" s="91"/>
      <c r="AUU56" s="91"/>
      <c r="AUV56" s="91"/>
      <c r="AUW56" s="91"/>
      <c r="AUX56" s="91"/>
      <c r="AUY56" s="91"/>
      <c r="AUZ56" s="91"/>
      <c r="AVA56" s="91"/>
      <c r="AVB56" s="91"/>
      <c r="AVC56" s="91"/>
      <c r="AVD56" s="91"/>
      <c r="AVE56" s="91"/>
      <c r="AVF56" s="91"/>
      <c r="AVG56" s="91"/>
      <c r="AVH56" s="91"/>
      <c r="AVI56" s="91"/>
      <c r="AVJ56" s="91"/>
      <c r="AVK56" s="91"/>
      <c r="AVL56" s="91"/>
      <c r="AVM56" s="91"/>
      <c r="AVN56" s="91"/>
      <c r="AVO56" s="91"/>
      <c r="AVP56" s="91"/>
      <c r="AVQ56" s="91"/>
      <c r="AVR56" s="91"/>
      <c r="AVS56" s="91"/>
      <c r="AVT56" s="91"/>
      <c r="AVU56" s="91"/>
      <c r="AVV56" s="91"/>
      <c r="AVW56" s="91"/>
      <c r="AVX56" s="91"/>
      <c r="AVY56" s="91"/>
      <c r="AVZ56" s="91"/>
      <c r="AWA56" s="91"/>
      <c r="AWB56" s="91"/>
      <c r="AWC56" s="91"/>
      <c r="AWD56" s="91"/>
      <c r="AWE56" s="91"/>
      <c r="AWF56" s="91"/>
      <c r="AWG56" s="91"/>
      <c r="AWH56" s="91"/>
      <c r="AWI56" s="91"/>
      <c r="AWJ56" s="91"/>
      <c r="AWK56" s="91"/>
      <c r="AWL56" s="91"/>
      <c r="AWM56" s="91"/>
      <c r="AWN56" s="91"/>
      <c r="AWO56" s="91"/>
      <c r="AWP56" s="91"/>
      <c r="AWQ56" s="91"/>
      <c r="AWR56" s="91"/>
      <c r="AWS56" s="91"/>
      <c r="AWT56" s="91"/>
      <c r="AWU56" s="91"/>
      <c r="AWV56" s="91"/>
      <c r="AWW56" s="91"/>
      <c r="AWX56" s="91"/>
      <c r="AWY56" s="91"/>
      <c r="AWZ56" s="91"/>
      <c r="AXA56" s="91"/>
      <c r="AXB56" s="91"/>
      <c r="AXC56" s="91"/>
      <c r="AXD56" s="91"/>
      <c r="AXE56" s="91"/>
      <c r="AXF56" s="91"/>
      <c r="AXG56" s="91"/>
      <c r="AXH56" s="91"/>
      <c r="AXI56" s="91"/>
      <c r="AXJ56" s="91"/>
      <c r="AXK56" s="91"/>
      <c r="AXL56" s="91"/>
      <c r="AXM56" s="91"/>
      <c r="AXN56" s="91"/>
      <c r="AXO56" s="91"/>
      <c r="AXP56" s="91"/>
      <c r="AXQ56" s="91"/>
      <c r="AXR56" s="91"/>
      <c r="AXS56" s="91"/>
      <c r="AXT56" s="91"/>
      <c r="AXU56" s="91"/>
      <c r="AXV56" s="91"/>
      <c r="AXW56" s="91"/>
      <c r="AXX56" s="91"/>
      <c r="AXY56" s="91"/>
      <c r="AXZ56" s="91"/>
      <c r="AYA56" s="91"/>
      <c r="AYB56" s="91"/>
      <c r="AYC56" s="91"/>
      <c r="AYD56" s="91"/>
      <c r="AYE56" s="91"/>
      <c r="AYF56" s="91"/>
      <c r="AYG56" s="91"/>
      <c r="AYH56" s="91"/>
      <c r="AYI56" s="91"/>
      <c r="AYJ56" s="91"/>
      <c r="AYK56" s="91"/>
      <c r="AYL56" s="91"/>
      <c r="AYM56" s="91"/>
      <c r="AYN56" s="91"/>
      <c r="AYO56" s="91"/>
      <c r="AYP56" s="91"/>
      <c r="AYQ56" s="91"/>
      <c r="AYR56" s="91"/>
      <c r="AYS56" s="91"/>
      <c r="AYT56" s="91"/>
      <c r="AYU56" s="91"/>
      <c r="AYV56" s="91"/>
      <c r="AYW56" s="91"/>
      <c r="AYX56" s="91"/>
      <c r="AYY56" s="91"/>
      <c r="AYZ56" s="91"/>
      <c r="AZA56" s="91"/>
      <c r="AZB56" s="91"/>
      <c r="AZC56" s="91"/>
      <c r="AZD56" s="91"/>
      <c r="AZE56" s="91"/>
      <c r="AZF56" s="91"/>
      <c r="AZG56" s="91"/>
      <c r="AZH56" s="91"/>
      <c r="AZI56" s="91"/>
      <c r="AZJ56" s="91"/>
      <c r="AZK56" s="91"/>
      <c r="AZL56" s="91"/>
      <c r="AZM56" s="91"/>
      <c r="AZN56" s="91"/>
      <c r="AZO56" s="91"/>
      <c r="AZP56" s="91"/>
      <c r="AZQ56" s="91"/>
      <c r="AZR56" s="91"/>
      <c r="AZS56" s="91"/>
      <c r="AZT56" s="91"/>
      <c r="AZU56" s="91"/>
      <c r="AZV56" s="91"/>
      <c r="AZW56" s="91"/>
      <c r="AZX56" s="91"/>
      <c r="AZY56" s="91"/>
      <c r="AZZ56" s="91"/>
      <c r="BAA56" s="91"/>
      <c r="BAB56" s="91"/>
      <c r="BAC56" s="91"/>
      <c r="BAD56" s="91"/>
      <c r="BAE56" s="91"/>
      <c r="BAF56" s="91"/>
      <c r="BAG56" s="91"/>
      <c r="BAH56" s="91"/>
      <c r="BAI56" s="91"/>
      <c r="BAJ56" s="91"/>
      <c r="BAK56" s="91"/>
      <c r="BAL56" s="91"/>
      <c r="BAM56" s="91"/>
      <c r="BAN56" s="91"/>
      <c r="BAO56" s="91"/>
      <c r="BAP56" s="91"/>
      <c r="BAQ56" s="91"/>
      <c r="BAR56" s="91"/>
      <c r="BAS56" s="91"/>
      <c r="BAT56" s="91"/>
      <c r="BAU56" s="91"/>
      <c r="BAV56" s="91"/>
      <c r="BAW56" s="91"/>
      <c r="BAX56" s="91"/>
      <c r="BAY56" s="91"/>
      <c r="BAZ56" s="91"/>
      <c r="BBA56" s="91"/>
      <c r="BBB56" s="91"/>
      <c r="BBC56" s="91"/>
      <c r="BBD56" s="91"/>
      <c r="BBE56" s="91"/>
      <c r="BBF56" s="91"/>
      <c r="BBG56" s="91"/>
      <c r="BBH56" s="91"/>
      <c r="BBI56" s="91"/>
      <c r="BBJ56" s="91"/>
      <c r="BBK56" s="91"/>
      <c r="BBL56" s="91"/>
      <c r="BBM56" s="91"/>
      <c r="BBN56" s="91"/>
      <c r="BBO56" s="91"/>
      <c r="BBP56" s="91"/>
      <c r="BBQ56" s="91"/>
      <c r="BBR56" s="91"/>
      <c r="BBS56" s="91"/>
      <c r="BBT56" s="91"/>
      <c r="BBU56" s="91"/>
      <c r="BBV56" s="91"/>
      <c r="BBW56" s="91"/>
      <c r="BBX56" s="91"/>
      <c r="BBY56" s="91"/>
      <c r="BBZ56" s="91"/>
      <c r="BCA56" s="91"/>
      <c r="BCB56" s="91"/>
      <c r="BCC56" s="91"/>
      <c r="BCD56" s="91"/>
      <c r="BCE56" s="91"/>
      <c r="BCF56" s="91"/>
      <c r="BCG56" s="91"/>
      <c r="BCH56" s="91"/>
      <c r="BCI56" s="91"/>
      <c r="BCJ56" s="91"/>
      <c r="BCK56" s="91"/>
      <c r="BCL56" s="91"/>
      <c r="BCM56" s="91"/>
      <c r="BCN56" s="91"/>
      <c r="BCO56" s="91"/>
      <c r="BCP56" s="91"/>
      <c r="BCQ56" s="91"/>
      <c r="BCR56" s="91"/>
      <c r="BCS56" s="91"/>
      <c r="BCT56" s="91"/>
      <c r="BCU56" s="91"/>
      <c r="BCV56" s="91"/>
      <c r="BCW56" s="91"/>
      <c r="BCX56" s="91"/>
      <c r="BCY56" s="91"/>
      <c r="BCZ56" s="91"/>
      <c r="BDA56" s="91"/>
      <c r="BDB56" s="91"/>
      <c r="BDC56" s="91"/>
      <c r="BDD56" s="91"/>
      <c r="BDE56" s="91"/>
      <c r="BDF56" s="91"/>
      <c r="BDG56" s="91"/>
      <c r="BDH56" s="91"/>
      <c r="BDI56" s="91"/>
      <c r="BDJ56" s="91"/>
      <c r="BDK56" s="91"/>
      <c r="BDL56" s="91"/>
      <c r="BDM56" s="91"/>
      <c r="BDN56" s="91"/>
      <c r="BDO56" s="91"/>
      <c r="BDP56" s="91"/>
      <c r="BDQ56" s="91"/>
      <c r="BDR56" s="91"/>
      <c r="BDS56" s="91"/>
      <c r="BDT56" s="91"/>
      <c r="BDU56" s="91"/>
      <c r="BDV56" s="91"/>
      <c r="BDW56" s="91"/>
      <c r="BDX56" s="91"/>
      <c r="BDY56" s="91"/>
      <c r="BDZ56" s="91"/>
      <c r="BEA56" s="91"/>
      <c r="BEB56" s="91"/>
      <c r="BEC56" s="91"/>
      <c r="BED56" s="91"/>
      <c r="BEE56" s="91"/>
      <c r="BEF56" s="91"/>
      <c r="BEG56" s="91"/>
      <c r="BEH56" s="91"/>
      <c r="BEI56" s="91"/>
      <c r="BEJ56" s="91"/>
      <c r="BEK56" s="91"/>
      <c r="BEL56" s="91"/>
      <c r="BEM56" s="91"/>
      <c r="BEN56" s="91"/>
      <c r="BEO56" s="91"/>
      <c r="BEP56" s="91"/>
      <c r="BEQ56" s="91"/>
      <c r="BER56" s="91"/>
      <c r="BES56" s="91"/>
      <c r="BET56" s="91"/>
      <c r="BEU56" s="91"/>
      <c r="BEV56" s="91"/>
      <c r="BEW56" s="91"/>
      <c r="BEX56" s="91"/>
      <c r="BEY56" s="91"/>
      <c r="BEZ56" s="91"/>
      <c r="BFA56" s="91"/>
      <c r="BFB56" s="91"/>
      <c r="BFC56" s="91"/>
      <c r="BFD56" s="91"/>
      <c r="BFE56" s="91"/>
      <c r="BFF56" s="91"/>
      <c r="BFG56" s="91"/>
      <c r="BFH56" s="91"/>
      <c r="BFI56" s="91"/>
      <c r="BFJ56" s="91"/>
      <c r="BFK56" s="91"/>
      <c r="BFL56" s="91"/>
      <c r="BFM56" s="91"/>
      <c r="BFN56" s="91"/>
      <c r="BFO56" s="91"/>
      <c r="BFP56" s="91"/>
      <c r="BFQ56" s="91"/>
      <c r="BFR56" s="91"/>
      <c r="BFS56" s="91"/>
      <c r="BFT56" s="91"/>
      <c r="BFU56" s="91"/>
      <c r="BFV56" s="91"/>
      <c r="BFW56" s="91"/>
      <c r="BFX56" s="91"/>
      <c r="BFY56" s="91"/>
      <c r="BFZ56" s="91"/>
      <c r="BGA56" s="91"/>
      <c r="BGB56" s="91"/>
      <c r="BGC56" s="91"/>
      <c r="BGD56" s="91"/>
      <c r="BGE56" s="91"/>
      <c r="BGF56" s="91"/>
      <c r="BGG56" s="91"/>
      <c r="BGH56" s="91"/>
      <c r="BGI56" s="91"/>
      <c r="BGJ56" s="91"/>
      <c r="BGK56" s="91"/>
      <c r="BGL56" s="91"/>
      <c r="BGM56" s="91"/>
      <c r="BGN56" s="91"/>
      <c r="BGO56" s="91"/>
      <c r="BGP56" s="91"/>
      <c r="BGQ56" s="91"/>
      <c r="BGR56" s="91"/>
      <c r="BGS56" s="91"/>
      <c r="BGT56" s="91"/>
      <c r="BGU56" s="91"/>
      <c r="BGV56" s="91"/>
      <c r="BGW56" s="91"/>
      <c r="BGX56" s="91"/>
      <c r="BGY56" s="91"/>
      <c r="BGZ56" s="91"/>
      <c r="BHA56" s="91"/>
      <c r="BHB56" s="91"/>
      <c r="BHC56" s="91"/>
      <c r="BHD56" s="91"/>
      <c r="BHE56" s="91"/>
      <c r="BHF56" s="91"/>
      <c r="BHG56" s="91"/>
      <c r="BHH56" s="91"/>
      <c r="BHI56" s="91"/>
      <c r="BHJ56" s="91"/>
      <c r="BHK56" s="91"/>
      <c r="BHL56" s="91"/>
      <c r="BHM56" s="91"/>
      <c r="BHN56" s="91"/>
      <c r="BHO56" s="91"/>
      <c r="BHP56" s="91"/>
      <c r="BHQ56" s="91"/>
      <c r="BHR56" s="91"/>
      <c r="BHS56" s="91"/>
      <c r="BHT56" s="91"/>
      <c r="BHU56" s="91"/>
      <c r="BHV56" s="91"/>
      <c r="BHW56" s="91"/>
      <c r="BHX56" s="91"/>
      <c r="BHY56" s="91"/>
      <c r="BHZ56" s="91"/>
      <c r="BIA56" s="91"/>
      <c r="BIB56" s="91"/>
      <c r="BIC56" s="91"/>
      <c r="BID56" s="91"/>
      <c r="BIE56" s="91"/>
      <c r="BIF56" s="91"/>
      <c r="BIG56" s="91"/>
      <c r="BIH56" s="91"/>
      <c r="BII56" s="91"/>
      <c r="BIJ56" s="91"/>
      <c r="BIK56" s="91"/>
      <c r="BIL56" s="91"/>
      <c r="BIM56" s="91"/>
      <c r="BIN56" s="91"/>
      <c r="BIO56" s="91"/>
      <c r="BIP56" s="91"/>
      <c r="BIQ56" s="91"/>
      <c r="BIR56" s="91"/>
      <c r="BIS56" s="91"/>
      <c r="BIT56" s="91"/>
      <c r="BIU56" s="91"/>
      <c r="BIV56" s="91"/>
      <c r="BIW56" s="91"/>
      <c r="BIX56" s="91"/>
      <c r="BIY56" s="91"/>
      <c r="BIZ56" s="91"/>
      <c r="BJA56" s="91"/>
      <c r="BJB56" s="91"/>
      <c r="BJC56" s="91"/>
      <c r="BJD56" s="91"/>
      <c r="BJE56" s="91"/>
      <c r="BJF56" s="91"/>
      <c r="BJG56" s="91"/>
      <c r="BJH56" s="91"/>
      <c r="BJI56" s="91"/>
      <c r="BJJ56" s="91"/>
      <c r="BJK56" s="91"/>
      <c r="BJL56" s="91"/>
      <c r="BJM56" s="91"/>
      <c r="BJN56" s="91"/>
      <c r="BJO56" s="91"/>
      <c r="BJP56" s="91"/>
      <c r="BJQ56" s="91"/>
      <c r="BJR56" s="91"/>
      <c r="BJS56" s="91"/>
      <c r="BJT56" s="91"/>
      <c r="BJU56" s="91"/>
      <c r="BJV56" s="91"/>
      <c r="BJW56" s="91"/>
      <c r="BJX56" s="91"/>
      <c r="BJY56" s="91"/>
      <c r="BJZ56" s="91"/>
      <c r="BKA56" s="91"/>
      <c r="BKB56" s="91"/>
      <c r="BKC56" s="91"/>
      <c r="BKD56" s="91"/>
      <c r="BKE56" s="91"/>
      <c r="BKF56" s="91"/>
      <c r="BKG56" s="91"/>
      <c r="BKH56" s="91"/>
      <c r="BKI56" s="91"/>
      <c r="BKJ56" s="91"/>
      <c r="BKK56" s="91"/>
      <c r="BKL56" s="91"/>
      <c r="BKM56" s="91"/>
      <c r="BKN56" s="91"/>
      <c r="BKO56" s="91"/>
      <c r="BKP56" s="91"/>
      <c r="BKQ56" s="91"/>
      <c r="BKR56" s="91"/>
      <c r="BKS56" s="91"/>
      <c r="BKT56" s="91"/>
      <c r="BKU56" s="91"/>
      <c r="BKV56" s="91"/>
      <c r="BKW56" s="91"/>
      <c r="BKX56" s="91"/>
      <c r="BKY56" s="91"/>
      <c r="BKZ56" s="91"/>
      <c r="BLA56" s="91"/>
      <c r="BLB56" s="91"/>
      <c r="BLC56" s="91"/>
      <c r="BLD56" s="91"/>
      <c r="BLE56" s="91"/>
      <c r="BLF56" s="91"/>
      <c r="BLG56" s="91"/>
      <c r="BLH56" s="91"/>
      <c r="BLI56" s="91"/>
      <c r="BLJ56" s="91"/>
      <c r="BLK56" s="91"/>
      <c r="BLL56" s="91"/>
      <c r="BLM56" s="91"/>
      <c r="BLN56" s="91"/>
      <c r="BLO56" s="91"/>
      <c r="BLP56" s="91"/>
      <c r="BLQ56" s="91"/>
      <c r="BLR56" s="91"/>
      <c r="BLS56" s="91"/>
      <c r="BLT56" s="91"/>
      <c r="BLU56" s="91"/>
      <c r="BLV56" s="91"/>
      <c r="BLW56" s="91"/>
      <c r="BLX56" s="91"/>
      <c r="BLY56" s="91"/>
      <c r="BLZ56" s="91"/>
      <c r="BMA56" s="91"/>
      <c r="BMB56" s="91"/>
      <c r="BMC56" s="91"/>
      <c r="BMD56" s="91"/>
      <c r="BME56" s="91"/>
      <c r="BMF56" s="91"/>
      <c r="BMG56" s="91"/>
      <c r="BMH56" s="91"/>
      <c r="BMI56" s="91"/>
      <c r="BMJ56" s="91"/>
      <c r="BMK56" s="91"/>
      <c r="BML56" s="91"/>
      <c r="BMM56" s="91"/>
      <c r="BMN56" s="91"/>
      <c r="BMO56" s="91"/>
      <c r="BMP56" s="91"/>
      <c r="BMQ56" s="91"/>
      <c r="BMR56" s="91"/>
      <c r="BMS56" s="91"/>
      <c r="BMT56" s="91"/>
      <c r="BMU56" s="91"/>
      <c r="BMV56" s="91"/>
      <c r="BMW56" s="91"/>
      <c r="BMX56" s="91"/>
      <c r="BMY56" s="91"/>
      <c r="BMZ56" s="91"/>
      <c r="BNA56" s="91"/>
      <c r="BNB56" s="91"/>
      <c r="BNC56" s="91"/>
      <c r="BND56" s="91"/>
      <c r="BNE56" s="91"/>
      <c r="BNF56" s="91"/>
      <c r="BNG56" s="91"/>
      <c r="BNH56" s="91"/>
      <c r="BNI56" s="91"/>
      <c r="BNJ56" s="91"/>
      <c r="BNK56" s="91"/>
      <c r="BNL56" s="91"/>
      <c r="BNM56" s="91"/>
      <c r="BNN56" s="91"/>
      <c r="BNO56" s="91"/>
      <c r="BNP56" s="91"/>
      <c r="BNQ56" s="91"/>
      <c r="BNR56" s="91"/>
      <c r="BNS56" s="91"/>
      <c r="BNT56" s="91"/>
      <c r="BNU56" s="91"/>
      <c r="BNV56" s="91"/>
      <c r="BNW56" s="91"/>
      <c r="BNX56" s="91"/>
      <c r="BNY56" s="91"/>
      <c r="BNZ56" s="91"/>
      <c r="BOA56" s="91"/>
      <c r="BOB56" s="91"/>
      <c r="BOC56" s="91"/>
      <c r="BOD56" s="91"/>
      <c r="BOE56" s="91"/>
      <c r="BOF56" s="91"/>
      <c r="BOG56" s="91"/>
      <c r="BOH56" s="91"/>
      <c r="BOI56" s="91"/>
      <c r="BOJ56" s="91"/>
      <c r="BOK56" s="91"/>
      <c r="BOL56" s="91"/>
      <c r="BOM56" s="91"/>
      <c r="BON56" s="91"/>
      <c r="BOO56" s="91"/>
      <c r="BOP56" s="91"/>
      <c r="BOQ56" s="91"/>
      <c r="BOR56" s="91"/>
      <c r="BOS56" s="91"/>
      <c r="BOT56" s="91"/>
      <c r="BOU56" s="91"/>
      <c r="BOV56" s="91"/>
      <c r="BOW56" s="91"/>
      <c r="BOX56" s="91"/>
      <c r="BOY56" s="91"/>
      <c r="BOZ56" s="91"/>
      <c r="BPA56" s="91"/>
      <c r="BPB56" s="91"/>
      <c r="BPC56" s="91"/>
      <c r="BPD56" s="91"/>
      <c r="BPE56" s="91"/>
      <c r="BPF56" s="91"/>
      <c r="BPG56" s="91"/>
      <c r="BPH56" s="91"/>
      <c r="BPI56" s="91"/>
      <c r="BPJ56" s="91"/>
      <c r="BPK56" s="91"/>
      <c r="BPL56" s="91"/>
      <c r="BPM56" s="91"/>
      <c r="BPN56" s="91"/>
      <c r="BPO56" s="91"/>
      <c r="BPP56" s="91"/>
      <c r="BPQ56" s="91"/>
      <c r="BPR56" s="91"/>
      <c r="BPS56" s="91"/>
      <c r="BPT56" s="91"/>
      <c r="BPU56" s="91"/>
      <c r="BPV56" s="91"/>
      <c r="BPW56" s="91"/>
      <c r="BPX56" s="91"/>
      <c r="BPY56" s="91"/>
      <c r="BPZ56" s="91"/>
      <c r="BQA56" s="91"/>
      <c r="BQB56" s="91"/>
      <c r="BQC56" s="91"/>
      <c r="BQD56" s="91"/>
      <c r="BQE56" s="91"/>
      <c r="BQF56" s="91"/>
      <c r="BQG56" s="91"/>
      <c r="BQH56" s="91"/>
      <c r="BQI56" s="91"/>
      <c r="BQJ56" s="91"/>
      <c r="BQK56" s="91"/>
      <c r="BQL56" s="91"/>
      <c r="BQM56" s="91"/>
      <c r="BQN56" s="91"/>
      <c r="BQO56" s="91"/>
      <c r="BQP56" s="91"/>
      <c r="BQQ56" s="91"/>
      <c r="BQR56" s="91"/>
      <c r="BQS56" s="91"/>
      <c r="BQT56" s="91"/>
      <c r="BQU56" s="91"/>
      <c r="BQV56" s="91"/>
      <c r="BQW56" s="91"/>
      <c r="BQX56" s="91"/>
      <c r="BQY56" s="91"/>
      <c r="BQZ56" s="91"/>
      <c r="BRA56" s="91"/>
      <c r="BRB56" s="91"/>
      <c r="BRC56" s="91"/>
      <c r="BRD56" s="91"/>
      <c r="BRE56" s="91"/>
      <c r="BRF56" s="91"/>
      <c r="BRG56" s="91"/>
      <c r="BRH56" s="91"/>
      <c r="BRI56" s="91"/>
      <c r="BRJ56" s="91"/>
      <c r="BRK56" s="91"/>
      <c r="BRL56" s="91"/>
      <c r="BRM56" s="91"/>
      <c r="BRN56" s="91"/>
      <c r="BRO56" s="91"/>
      <c r="BRP56" s="91"/>
      <c r="BRQ56" s="91"/>
      <c r="BRR56" s="91"/>
      <c r="BRS56" s="91"/>
      <c r="BRT56" s="91"/>
      <c r="BRU56" s="91"/>
      <c r="BRV56" s="91"/>
      <c r="BRW56" s="91"/>
      <c r="BRX56" s="91"/>
      <c r="BRY56" s="91"/>
      <c r="BRZ56" s="91"/>
      <c r="BSA56" s="91"/>
      <c r="BSB56" s="91"/>
      <c r="BSC56" s="91"/>
      <c r="BSD56" s="91"/>
      <c r="BSE56" s="91"/>
      <c r="BSF56" s="91"/>
      <c r="BSG56" s="91"/>
      <c r="BSH56" s="91"/>
      <c r="BSI56" s="91"/>
      <c r="BSJ56" s="91"/>
      <c r="BSK56" s="91"/>
      <c r="BSL56" s="91"/>
      <c r="BSM56" s="91"/>
      <c r="BSN56" s="91"/>
      <c r="BSO56" s="91"/>
      <c r="BSP56" s="91"/>
      <c r="BSQ56" s="91"/>
      <c r="BSR56" s="91"/>
      <c r="BSS56" s="91"/>
      <c r="BST56" s="91"/>
      <c r="BSU56" s="91"/>
      <c r="BSV56" s="91"/>
      <c r="BSW56" s="91"/>
      <c r="BSX56" s="91"/>
      <c r="BSY56" s="91"/>
      <c r="BSZ56" s="91"/>
      <c r="BTA56" s="91"/>
      <c r="BTB56" s="91"/>
      <c r="BTC56" s="91"/>
      <c r="BTD56" s="91"/>
      <c r="BTE56" s="91"/>
      <c r="BTF56" s="91"/>
      <c r="BTG56" s="91"/>
      <c r="BTH56" s="91"/>
      <c r="BTI56" s="91"/>
      <c r="BTJ56" s="91"/>
      <c r="BTK56" s="91"/>
      <c r="BTL56" s="91"/>
      <c r="BTM56" s="91"/>
      <c r="BTN56" s="91"/>
      <c r="BTO56" s="91"/>
      <c r="BTP56" s="91"/>
      <c r="BTQ56" s="91"/>
      <c r="BTR56" s="91"/>
      <c r="BTS56" s="91"/>
      <c r="BTT56" s="91"/>
      <c r="BTU56" s="91"/>
      <c r="BTV56" s="91"/>
      <c r="BTW56" s="91"/>
      <c r="BTX56" s="91"/>
      <c r="BTY56" s="91"/>
      <c r="BTZ56" s="91"/>
      <c r="BUA56" s="91"/>
      <c r="BUB56" s="91"/>
      <c r="BUC56" s="91"/>
      <c r="BUD56" s="91"/>
      <c r="BUE56" s="91"/>
      <c r="BUF56" s="91"/>
      <c r="BUG56" s="91"/>
      <c r="BUH56" s="91"/>
      <c r="BUI56" s="91"/>
      <c r="BUJ56" s="91"/>
      <c r="BUK56" s="91"/>
      <c r="BUL56" s="91"/>
      <c r="BUM56" s="91"/>
      <c r="BUN56" s="91"/>
      <c r="BUO56" s="91"/>
      <c r="BUP56" s="91"/>
      <c r="BUQ56" s="91"/>
      <c r="BUR56" s="91"/>
      <c r="BUS56" s="91"/>
      <c r="BUT56" s="91"/>
      <c r="BUU56" s="91"/>
      <c r="BUV56" s="91"/>
      <c r="BUW56" s="91"/>
      <c r="BUX56" s="91"/>
      <c r="BUY56" s="91"/>
      <c r="BUZ56" s="91"/>
      <c r="BVA56" s="91"/>
      <c r="BVB56" s="91"/>
      <c r="BVC56" s="91"/>
      <c r="BVD56" s="91"/>
      <c r="BVE56" s="91"/>
      <c r="BVF56" s="91"/>
      <c r="BVG56" s="91"/>
      <c r="BVH56" s="91"/>
      <c r="BVI56" s="91"/>
      <c r="BVJ56" s="91"/>
      <c r="BVK56" s="91"/>
      <c r="BVL56" s="91"/>
      <c r="BVM56" s="91"/>
      <c r="BVN56" s="91"/>
      <c r="BVO56" s="91"/>
      <c r="BVP56" s="91"/>
      <c r="BVQ56" s="91"/>
      <c r="BVR56" s="91"/>
      <c r="BVS56" s="91"/>
      <c r="BVT56" s="91"/>
      <c r="BVU56" s="91"/>
      <c r="BVV56" s="91"/>
      <c r="BVW56" s="91"/>
      <c r="BVX56" s="91"/>
      <c r="BVY56" s="91"/>
      <c r="BVZ56" s="91"/>
      <c r="BWA56" s="91"/>
      <c r="BWB56" s="91"/>
      <c r="BWC56" s="91"/>
      <c r="BWD56" s="91"/>
      <c r="BWE56" s="91"/>
      <c r="BWF56" s="91"/>
      <c r="BWG56" s="91"/>
      <c r="BWH56" s="91"/>
      <c r="BWI56" s="91"/>
      <c r="BWJ56" s="91"/>
      <c r="BWK56" s="91"/>
      <c r="BWL56" s="91"/>
      <c r="BWM56" s="91"/>
      <c r="BWN56" s="91"/>
      <c r="BWO56" s="91"/>
      <c r="BWP56" s="91"/>
      <c r="BWQ56" s="91"/>
      <c r="BWR56" s="91"/>
      <c r="BWS56" s="91"/>
      <c r="BWT56" s="91"/>
      <c r="BWU56" s="91"/>
      <c r="BWV56" s="91"/>
      <c r="BWW56" s="91"/>
      <c r="BWX56" s="91"/>
      <c r="BWY56" s="91"/>
      <c r="BWZ56" s="91"/>
      <c r="BXA56" s="91"/>
      <c r="BXB56" s="91"/>
      <c r="BXC56" s="91"/>
      <c r="BXD56" s="91"/>
      <c r="BXE56" s="91"/>
      <c r="BXF56" s="91"/>
      <c r="BXG56" s="91"/>
      <c r="BXH56" s="91"/>
      <c r="BXI56" s="91"/>
      <c r="BXJ56" s="91"/>
      <c r="BXK56" s="91"/>
      <c r="BXL56" s="91"/>
      <c r="BXM56" s="91"/>
      <c r="BXN56" s="91"/>
      <c r="BXO56" s="91"/>
      <c r="BXP56" s="91"/>
      <c r="BXQ56" s="91"/>
      <c r="BXR56" s="91"/>
      <c r="BXS56" s="91"/>
      <c r="BXT56" s="91"/>
      <c r="BXU56" s="91"/>
      <c r="BXV56" s="91"/>
      <c r="BXW56" s="91"/>
      <c r="BXX56" s="91"/>
      <c r="BXY56" s="91"/>
      <c r="BXZ56" s="91"/>
      <c r="BYA56" s="91"/>
      <c r="BYB56" s="91"/>
      <c r="BYC56" s="91"/>
      <c r="BYD56" s="91"/>
      <c r="BYE56" s="91"/>
      <c r="BYF56" s="91"/>
      <c r="BYG56" s="91"/>
      <c r="BYH56" s="91"/>
      <c r="BYI56" s="91"/>
      <c r="BYJ56" s="91"/>
      <c r="BYK56" s="91"/>
      <c r="BYL56" s="91"/>
      <c r="BYM56" s="91"/>
      <c r="BYN56" s="91"/>
      <c r="BYO56" s="91"/>
      <c r="BYP56" s="91"/>
      <c r="BYQ56" s="91"/>
      <c r="BYR56" s="91"/>
      <c r="BYS56" s="91"/>
      <c r="BYT56" s="91"/>
      <c r="BYU56" s="91"/>
      <c r="BYV56" s="91"/>
      <c r="BYW56" s="91"/>
      <c r="BYX56" s="91"/>
      <c r="BYY56" s="91"/>
      <c r="BYZ56" s="91"/>
      <c r="BZA56" s="91"/>
      <c r="BZB56" s="91"/>
      <c r="BZC56" s="91"/>
      <c r="BZD56" s="91"/>
      <c r="BZE56" s="91"/>
      <c r="BZF56" s="91"/>
      <c r="BZG56" s="91"/>
      <c r="BZH56" s="91"/>
      <c r="BZI56" s="91"/>
      <c r="BZJ56" s="91"/>
      <c r="BZK56" s="91"/>
      <c r="BZL56" s="91"/>
      <c r="BZM56" s="91"/>
      <c r="BZN56" s="91"/>
      <c r="BZO56" s="91"/>
      <c r="BZP56" s="91"/>
      <c r="BZQ56" s="91"/>
      <c r="BZR56" s="91"/>
      <c r="BZS56" s="91"/>
      <c r="BZT56" s="91"/>
      <c r="BZU56" s="91"/>
      <c r="BZV56" s="91"/>
      <c r="BZW56" s="91"/>
      <c r="BZX56" s="91"/>
      <c r="BZY56" s="91"/>
      <c r="BZZ56" s="91"/>
      <c r="CAA56" s="91"/>
      <c r="CAB56" s="91"/>
      <c r="CAC56" s="91"/>
      <c r="CAD56" s="91"/>
      <c r="CAE56" s="91"/>
      <c r="CAF56" s="91"/>
      <c r="CAG56" s="91"/>
      <c r="CAH56" s="91"/>
      <c r="CAI56" s="91"/>
      <c r="CAJ56" s="91"/>
      <c r="CAK56" s="91"/>
      <c r="CAL56" s="91"/>
      <c r="CAM56" s="91"/>
      <c r="CAN56" s="91"/>
      <c r="CAO56" s="91"/>
      <c r="CAP56" s="91"/>
      <c r="CAQ56" s="91"/>
      <c r="CAR56" s="91"/>
      <c r="CAS56" s="91"/>
      <c r="CAT56" s="91"/>
      <c r="CAU56" s="91"/>
      <c r="CAV56" s="91"/>
      <c r="CAW56" s="91"/>
      <c r="CAX56" s="91"/>
      <c r="CAY56" s="91"/>
      <c r="CAZ56" s="91"/>
      <c r="CBA56" s="91"/>
      <c r="CBB56" s="91"/>
      <c r="CBC56" s="91"/>
      <c r="CBD56" s="91"/>
      <c r="CBE56" s="91"/>
      <c r="CBF56" s="91"/>
      <c r="CBG56" s="91"/>
      <c r="CBH56" s="91"/>
      <c r="CBI56" s="91"/>
      <c r="CBJ56" s="91"/>
      <c r="CBK56" s="91"/>
      <c r="CBL56" s="91"/>
      <c r="CBM56" s="91"/>
      <c r="CBN56" s="91"/>
      <c r="CBO56" s="91"/>
      <c r="CBP56" s="91"/>
      <c r="CBQ56" s="91"/>
      <c r="CBR56" s="91"/>
      <c r="CBS56" s="91"/>
      <c r="CBT56" s="91"/>
      <c r="CBU56" s="91"/>
      <c r="CBV56" s="91"/>
      <c r="CBW56" s="91"/>
      <c r="CBX56" s="91"/>
      <c r="CBY56" s="91"/>
      <c r="CBZ56" s="91"/>
      <c r="CCA56" s="91"/>
      <c r="CCB56" s="91"/>
      <c r="CCC56" s="91"/>
      <c r="CCD56" s="91"/>
      <c r="CCE56" s="91"/>
      <c r="CCF56" s="91"/>
      <c r="CCG56" s="91"/>
      <c r="CCH56" s="91"/>
      <c r="CCI56" s="91"/>
      <c r="CCJ56" s="91"/>
      <c r="CCK56" s="91"/>
      <c r="CCL56" s="91"/>
      <c r="CCM56" s="91"/>
      <c r="CCN56" s="91"/>
      <c r="CCO56" s="91"/>
      <c r="CCP56" s="91"/>
      <c r="CCQ56" s="91"/>
      <c r="CCR56" s="91"/>
      <c r="CCS56" s="91"/>
      <c r="CCT56" s="91"/>
      <c r="CCU56" s="91"/>
      <c r="CCV56" s="91"/>
      <c r="CCW56" s="91"/>
      <c r="CCX56" s="91"/>
      <c r="CCY56" s="91"/>
      <c r="CCZ56" s="91"/>
      <c r="CDA56" s="91"/>
      <c r="CDB56" s="91"/>
      <c r="CDC56" s="91"/>
      <c r="CDD56" s="91"/>
      <c r="CDE56" s="91"/>
      <c r="CDF56" s="91"/>
      <c r="CDG56" s="91"/>
      <c r="CDH56" s="91"/>
      <c r="CDI56" s="91"/>
      <c r="CDJ56" s="91"/>
      <c r="CDK56" s="91"/>
      <c r="CDL56" s="91"/>
      <c r="CDM56" s="91"/>
      <c r="CDN56" s="91"/>
      <c r="CDO56" s="91"/>
      <c r="CDP56" s="91"/>
      <c r="CDQ56" s="91"/>
      <c r="CDR56" s="91"/>
      <c r="CDS56" s="91"/>
      <c r="CDT56" s="91"/>
      <c r="CDU56" s="91"/>
      <c r="CDV56" s="91"/>
      <c r="CDW56" s="91"/>
      <c r="CDX56" s="91"/>
      <c r="CDY56" s="91"/>
      <c r="CDZ56" s="91"/>
      <c r="CEA56" s="91"/>
      <c r="CEB56" s="91"/>
      <c r="CEC56" s="91"/>
      <c r="CED56" s="91"/>
      <c r="CEE56" s="91"/>
      <c r="CEF56" s="91"/>
      <c r="CEG56" s="91"/>
      <c r="CEH56" s="91"/>
      <c r="CEI56" s="91"/>
      <c r="CEJ56" s="91"/>
      <c r="CEK56" s="91"/>
      <c r="CEL56" s="91"/>
      <c r="CEM56" s="91"/>
      <c r="CEN56" s="91"/>
      <c r="CEO56" s="91"/>
      <c r="CEP56" s="91"/>
      <c r="CEQ56" s="91"/>
      <c r="CER56" s="91"/>
      <c r="CES56" s="91"/>
      <c r="CET56" s="91"/>
      <c r="CEU56" s="91"/>
      <c r="CEV56" s="91"/>
      <c r="CEW56" s="91"/>
      <c r="CEX56" s="91"/>
      <c r="CEY56" s="91"/>
      <c r="CEZ56" s="91"/>
      <c r="CFA56" s="91"/>
      <c r="CFB56" s="91"/>
      <c r="CFC56" s="91"/>
      <c r="CFD56" s="91"/>
      <c r="CFE56" s="91"/>
      <c r="CFF56" s="91"/>
      <c r="CFG56" s="91"/>
      <c r="CFH56" s="91"/>
      <c r="CFI56" s="91"/>
      <c r="CFJ56" s="91"/>
      <c r="CFK56" s="91"/>
      <c r="CFL56" s="91"/>
      <c r="CFM56" s="91"/>
      <c r="CFN56" s="91"/>
      <c r="CFO56" s="91"/>
      <c r="CFP56" s="91"/>
      <c r="CFQ56" s="91"/>
      <c r="CFR56" s="91"/>
      <c r="CFS56" s="91"/>
      <c r="CFT56" s="91"/>
      <c r="CFU56" s="91"/>
      <c r="CFV56" s="91"/>
      <c r="CFW56" s="91"/>
      <c r="CFX56" s="91"/>
      <c r="CFY56" s="91"/>
      <c r="CFZ56" s="91"/>
      <c r="CGA56" s="91"/>
      <c r="CGB56" s="91"/>
      <c r="CGC56" s="91"/>
      <c r="CGD56" s="91"/>
      <c r="CGE56" s="91"/>
      <c r="CGF56" s="91"/>
      <c r="CGG56" s="91"/>
      <c r="CGH56" s="91"/>
      <c r="CGI56" s="91"/>
      <c r="CGJ56" s="91"/>
      <c r="CGK56" s="91"/>
      <c r="CGL56" s="91"/>
      <c r="CGM56" s="91"/>
      <c r="CGN56" s="91"/>
      <c r="CGO56" s="91"/>
      <c r="CGP56" s="91"/>
      <c r="CGQ56" s="91"/>
      <c r="CGR56" s="91"/>
      <c r="CGS56" s="91"/>
      <c r="CGT56" s="91"/>
      <c r="CGU56" s="91"/>
      <c r="CGV56" s="91"/>
      <c r="CGW56" s="91"/>
      <c r="CGX56" s="91"/>
      <c r="CGY56" s="91"/>
      <c r="CGZ56" s="91"/>
      <c r="CHA56" s="91"/>
      <c r="CHB56" s="91"/>
      <c r="CHC56" s="91"/>
      <c r="CHD56" s="91"/>
      <c r="CHE56" s="91"/>
      <c r="CHF56" s="91"/>
      <c r="CHG56" s="91"/>
      <c r="CHH56" s="91"/>
      <c r="CHI56" s="91"/>
      <c r="CHJ56" s="91"/>
      <c r="CHK56" s="91"/>
      <c r="CHL56" s="91"/>
      <c r="CHM56" s="91"/>
      <c r="CHN56" s="91"/>
      <c r="CHO56" s="91"/>
      <c r="CHP56" s="91"/>
      <c r="CHQ56" s="91"/>
      <c r="CHR56" s="91"/>
      <c r="CHS56" s="91"/>
      <c r="CHT56" s="91"/>
      <c r="CHU56" s="91"/>
      <c r="CHV56" s="91"/>
      <c r="CHW56" s="91"/>
      <c r="CHX56" s="91"/>
      <c r="CHY56" s="91"/>
      <c r="CHZ56" s="91"/>
      <c r="CIA56" s="91"/>
      <c r="CIB56" s="91"/>
      <c r="CIC56" s="91"/>
      <c r="CID56" s="91"/>
      <c r="CIE56" s="91"/>
      <c r="CIF56" s="91"/>
      <c r="CIG56" s="91"/>
      <c r="CIH56" s="91"/>
      <c r="CII56" s="91"/>
      <c r="CIJ56" s="91"/>
      <c r="CIK56" s="91"/>
      <c r="CIL56" s="91"/>
      <c r="CIM56" s="91"/>
      <c r="CIN56" s="91"/>
      <c r="CIO56" s="91"/>
      <c r="CIP56" s="91"/>
      <c r="CIQ56" s="91"/>
      <c r="CIR56" s="91"/>
      <c r="CIS56" s="91"/>
      <c r="CIT56" s="91"/>
      <c r="CIU56" s="91"/>
      <c r="CIV56" s="91"/>
      <c r="CIW56" s="91"/>
      <c r="CIX56" s="91"/>
      <c r="CIY56" s="91"/>
      <c r="CIZ56" s="91"/>
      <c r="CJA56" s="91"/>
      <c r="CJB56" s="91"/>
      <c r="CJC56" s="91"/>
      <c r="CJD56" s="91"/>
      <c r="CJE56" s="91"/>
      <c r="CJF56" s="91"/>
      <c r="CJG56" s="91"/>
      <c r="CJH56" s="91"/>
      <c r="CJI56" s="91"/>
      <c r="CJJ56" s="91"/>
      <c r="CJK56" s="91"/>
      <c r="CJL56" s="91"/>
      <c r="CJM56" s="91"/>
      <c r="CJN56" s="91"/>
      <c r="CJO56" s="91"/>
      <c r="CJP56" s="91"/>
      <c r="CJQ56" s="91"/>
      <c r="CJR56" s="91"/>
      <c r="CJS56" s="91"/>
      <c r="CJT56" s="91"/>
      <c r="CJU56" s="91"/>
      <c r="CJV56" s="91"/>
      <c r="CJW56" s="91"/>
      <c r="CJX56" s="91"/>
      <c r="CJY56" s="91"/>
      <c r="CJZ56" s="91"/>
      <c r="CKA56" s="91"/>
      <c r="CKB56" s="91"/>
      <c r="CKC56" s="91"/>
      <c r="CKD56" s="91"/>
      <c r="CKE56" s="91"/>
      <c r="CKF56" s="91"/>
      <c r="CKG56" s="91"/>
      <c r="CKH56" s="91"/>
      <c r="CKI56" s="91"/>
      <c r="CKJ56" s="91"/>
      <c r="CKK56" s="91"/>
      <c r="CKL56" s="91"/>
      <c r="CKM56" s="91"/>
      <c r="CKN56" s="91"/>
      <c r="CKO56" s="91"/>
      <c r="CKP56" s="91"/>
      <c r="CKQ56" s="91"/>
      <c r="CKR56" s="91"/>
      <c r="CKS56" s="91"/>
      <c r="CKT56" s="91"/>
      <c r="CKU56" s="91"/>
      <c r="CKV56" s="91"/>
      <c r="CKW56" s="91"/>
      <c r="CKX56" s="91"/>
      <c r="CKY56" s="91"/>
      <c r="CKZ56" s="91"/>
      <c r="CLA56" s="91"/>
      <c r="CLB56" s="91"/>
      <c r="CLC56" s="91"/>
      <c r="CLD56" s="91"/>
      <c r="CLE56" s="91"/>
      <c r="CLF56" s="91"/>
      <c r="CLG56" s="91"/>
      <c r="CLH56" s="91"/>
      <c r="CLI56" s="91"/>
      <c r="CLJ56" s="91"/>
      <c r="CLK56" s="91"/>
      <c r="CLL56" s="91"/>
      <c r="CLM56" s="91"/>
      <c r="CLN56" s="91"/>
      <c r="CLO56" s="91"/>
      <c r="CLP56" s="91"/>
      <c r="CLQ56" s="91"/>
      <c r="CLR56" s="91"/>
      <c r="CLS56" s="91"/>
      <c r="CLT56" s="91"/>
      <c r="CLU56" s="91"/>
      <c r="CLV56" s="91"/>
      <c r="CLW56" s="91"/>
      <c r="CLX56" s="91"/>
      <c r="CLY56" s="91"/>
      <c r="CLZ56" s="91"/>
      <c r="CMA56" s="91"/>
      <c r="CMB56" s="91"/>
      <c r="CMC56" s="91"/>
      <c r="CMD56" s="91"/>
      <c r="CME56" s="91"/>
      <c r="CMF56" s="91"/>
      <c r="CMG56" s="91"/>
      <c r="CMH56" s="91"/>
      <c r="CMI56" s="91"/>
      <c r="CMJ56" s="91"/>
      <c r="CMK56" s="91"/>
      <c r="CML56" s="91"/>
      <c r="CMM56" s="91"/>
      <c r="CMN56" s="91"/>
      <c r="CMO56" s="91"/>
      <c r="CMP56" s="91"/>
      <c r="CMQ56" s="91"/>
      <c r="CMR56" s="91"/>
      <c r="CMS56" s="91"/>
      <c r="CMT56" s="91"/>
      <c r="CMU56" s="91"/>
      <c r="CMV56" s="91"/>
      <c r="CMW56" s="91"/>
      <c r="CMX56" s="91"/>
      <c r="CMY56" s="91"/>
      <c r="CMZ56" s="91"/>
      <c r="CNA56" s="91"/>
      <c r="CNB56" s="91"/>
      <c r="CNC56" s="91"/>
      <c r="CND56" s="91"/>
      <c r="CNE56" s="91"/>
      <c r="CNF56" s="91"/>
      <c r="CNG56" s="91"/>
      <c r="CNH56" s="91"/>
      <c r="CNI56" s="91"/>
      <c r="CNJ56" s="91"/>
      <c r="CNK56" s="91"/>
      <c r="CNL56" s="91"/>
      <c r="CNM56" s="91"/>
      <c r="CNN56" s="91"/>
      <c r="CNO56" s="91"/>
      <c r="CNP56" s="91"/>
      <c r="CNQ56" s="91"/>
      <c r="CNR56" s="91"/>
      <c r="CNS56" s="91"/>
      <c r="CNT56" s="91"/>
      <c r="CNU56" s="91"/>
      <c r="CNV56" s="91"/>
      <c r="CNW56" s="91"/>
      <c r="CNX56" s="91"/>
      <c r="CNY56" s="91"/>
      <c r="CNZ56" s="91"/>
      <c r="COA56" s="91"/>
      <c r="COB56" s="91"/>
      <c r="COC56" s="91"/>
      <c r="COD56" s="91"/>
      <c r="COE56" s="91"/>
      <c r="COF56" s="91"/>
      <c r="COG56" s="91"/>
      <c r="COH56" s="91"/>
      <c r="COI56" s="91"/>
      <c r="COJ56" s="91"/>
      <c r="COK56" s="91"/>
      <c r="COL56" s="91"/>
      <c r="COM56" s="91"/>
      <c r="CON56" s="91"/>
      <c r="COO56" s="91"/>
      <c r="COP56" s="91"/>
      <c r="COQ56" s="91"/>
      <c r="COR56" s="91"/>
      <c r="COS56" s="91"/>
      <c r="COT56" s="91"/>
      <c r="COU56" s="91"/>
      <c r="COV56" s="91"/>
      <c r="COW56" s="91"/>
      <c r="COX56" s="91"/>
      <c r="COY56" s="91"/>
      <c r="COZ56" s="91"/>
      <c r="CPA56" s="91"/>
      <c r="CPB56" s="91"/>
      <c r="CPC56" s="91"/>
      <c r="CPD56" s="91"/>
      <c r="CPE56" s="91"/>
      <c r="CPF56" s="91"/>
      <c r="CPG56" s="91"/>
      <c r="CPH56" s="91"/>
      <c r="CPI56" s="91"/>
      <c r="CPJ56" s="91"/>
      <c r="CPK56" s="91"/>
      <c r="CPL56" s="91"/>
      <c r="CPM56" s="91"/>
      <c r="CPN56" s="91"/>
      <c r="CPO56" s="91"/>
      <c r="CPP56" s="91"/>
      <c r="CPQ56" s="91"/>
      <c r="CPR56" s="91"/>
      <c r="CPS56" s="91"/>
      <c r="CPT56" s="91"/>
      <c r="CPU56" s="91"/>
      <c r="CPV56" s="91"/>
      <c r="CPW56" s="91"/>
      <c r="CPX56" s="91"/>
      <c r="CPY56" s="91"/>
      <c r="CPZ56" s="91"/>
      <c r="CQA56" s="91"/>
      <c r="CQB56" s="91"/>
      <c r="CQC56" s="91"/>
      <c r="CQD56" s="91"/>
      <c r="CQE56" s="91"/>
      <c r="CQF56" s="91"/>
      <c r="CQG56" s="91"/>
      <c r="CQH56" s="91"/>
      <c r="CQI56" s="91"/>
      <c r="CQJ56" s="91"/>
      <c r="CQK56" s="91"/>
      <c r="CQL56" s="91"/>
      <c r="CQM56" s="91"/>
      <c r="CQN56" s="91"/>
      <c r="CQO56" s="91"/>
      <c r="CQP56" s="91"/>
      <c r="CQQ56" s="91"/>
      <c r="CQR56" s="91"/>
      <c r="CQS56" s="91"/>
      <c r="CQT56" s="91"/>
      <c r="CQU56" s="91"/>
      <c r="CQV56" s="91"/>
      <c r="CQW56" s="91"/>
      <c r="CQX56" s="91"/>
      <c r="CQY56" s="91"/>
      <c r="CQZ56" s="91"/>
      <c r="CRA56" s="91"/>
      <c r="CRB56" s="91"/>
      <c r="CRC56" s="91"/>
      <c r="CRD56" s="91"/>
      <c r="CRE56" s="91"/>
      <c r="CRF56" s="91"/>
      <c r="CRG56" s="91"/>
      <c r="CRH56" s="91"/>
      <c r="CRI56" s="91"/>
      <c r="CRJ56" s="91"/>
      <c r="CRK56" s="91"/>
      <c r="CRL56" s="91"/>
      <c r="CRM56" s="91"/>
      <c r="CRN56" s="91"/>
      <c r="CRO56" s="91"/>
      <c r="CRP56" s="91"/>
      <c r="CRQ56" s="91"/>
      <c r="CRR56" s="91"/>
      <c r="CRS56" s="91"/>
      <c r="CRT56" s="91"/>
      <c r="CRU56" s="91"/>
      <c r="CRV56" s="91"/>
      <c r="CRW56" s="91"/>
      <c r="CRX56" s="91"/>
      <c r="CRY56" s="91"/>
      <c r="CRZ56" s="91"/>
      <c r="CSA56" s="91"/>
      <c r="CSB56" s="91"/>
      <c r="CSC56" s="91"/>
      <c r="CSD56" s="91"/>
      <c r="CSE56" s="91"/>
      <c r="CSF56" s="91"/>
      <c r="CSG56" s="91"/>
      <c r="CSH56" s="91"/>
      <c r="CSI56" s="91"/>
      <c r="CSJ56" s="91"/>
      <c r="CSK56" s="91"/>
      <c r="CSL56" s="91"/>
      <c r="CSM56" s="91"/>
      <c r="CSN56" s="91"/>
      <c r="CSO56" s="91"/>
      <c r="CSP56" s="91"/>
      <c r="CSQ56" s="91"/>
      <c r="CSR56" s="91"/>
      <c r="CSS56" s="91"/>
      <c r="CST56" s="91"/>
      <c r="CSU56" s="91"/>
      <c r="CSV56" s="91"/>
      <c r="CSW56" s="91"/>
      <c r="CSX56" s="91"/>
      <c r="CSY56" s="91"/>
      <c r="CSZ56" s="91"/>
      <c r="CTA56" s="91"/>
      <c r="CTB56" s="91"/>
      <c r="CTC56" s="91"/>
      <c r="CTD56" s="91"/>
      <c r="CTE56" s="91"/>
      <c r="CTF56" s="91"/>
      <c r="CTG56" s="91"/>
      <c r="CTH56" s="91"/>
      <c r="CTI56" s="91"/>
      <c r="CTJ56" s="91"/>
      <c r="CTK56" s="91"/>
      <c r="CTL56" s="91"/>
      <c r="CTM56" s="91"/>
      <c r="CTN56" s="91"/>
      <c r="CTO56" s="91"/>
      <c r="CTP56" s="91"/>
      <c r="CTQ56" s="91"/>
      <c r="CTR56" s="91"/>
      <c r="CTS56" s="91"/>
      <c r="CTT56" s="91"/>
      <c r="CTU56" s="91"/>
      <c r="CTV56" s="91"/>
      <c r="CTW56" s="91"/>
      <c r="CTX56" s="91"/>
      <c r="CTY56" s="91"/>
      <c r="CTZ56" s="91"/>
      <c r="CUA56" s="91"/>
      <c r="CUB56" s="91"/>
      <c r="CUC56" s="91"/>
      <c r="CUD56" s="91"/>
      <c r="CUE56" s="91"/>
      <c r="CUF56" s="91"/>
      <c r="CUG56" s="91"/>
      <c r="CUH56" s="91"/>
      <c r="CUI56" s="91"/>
      <c r="CUJ56" s="91"/>
      <c r="CUK56" s="91"/>
      <c r="CUL56" s="91"/>
      <c r="CUM56" s="91"/>
      <c r="CUN56" s="91"/>
      <c r="CUO56" s="91"/>
      <c r="CUP56" s="91"/>
      <c r="CUQ56" s="91"/>
      <c r="CUR56" s="91"/>
      <c r="CUS56" s="91"/>
      <c r="CUT56" s="91"/>
      <c r="CUU56" s="91"/>
      <c r="CUV56" s="91"/>
      <c r="CUW56" s="91"/>
      <c r="CUX56" s="91"/>
      <c r="CUY56" s="91"/>
      <c r="CUZ56" s="91"/>
      <c r="CVA56" s="91"/>
      <c r="CVB56" s="91"/>
      <c r="CVC56" s="91"/>
      <c r="CVD56" s="91"/>
      <c r="CVE56" s="91"/>
      <c r="CVF56" s="91"/>
      <c r="CVG56" s="91"/>
      <c r="CVH56" s="91"/>
      <c r="CVI56" s="91"/>
      <c r="CVJ56" s="91"/>
      <c r="CVK56" s="91"/>
      <c r="CVL56" s="91"/>
      <c r="CVM56" s="91"/>
      <c r="CVN56" s="91"/>
      <c r="CVO56" s="91"/>
      <c r="CVP56" s="91"/>
      <c r="CVQ56" s="91"/>
      <c r="CVR56" s="91"/>
      <c r="CVS56" s="91"/>
      <c r="CVT56" s="91"/>
      <c r="CVU56" s="91"/>
      <c r="CVV56" s="91"/>
      <c r="CVW56" s="91"/>
      <c r="CVX56" s="91"/>
      <c r="CVY56" s="91"/>
      <c r="CVZ56" s="91"/>
      <c r="CWA56" s="91"/>
      <c r="CWB56" s="91"/>
      <c r="CWC56" s="91"/>
      <c r="CWD56" s="91"/>
      <c r="CWE56" s="91"/>
      <c r="CWF56" s="91"/>
      <c r="CWG56" s="91"/>
      <c r="CWH56" s="91"/>
      <c r="CWI56" s="91"/>
      <c r="CWJ56" s="91"/>
      <c r="CWK56" s="91"/>
      <c r="CWL56" s="91"/>
      <c r="CWM56" s="91"/>
      <c r="CWN56" s="91"/>
      <c r="CWO56" s="91"/>
      <c r="CWP56" s="91"/>
      <c r="CWQ56" s="91"/>
      <c r="CWR56" s="91"/>
      <c r="CWS56" s="91"/>
      <c r="CWT56" s="91"/>
      <c r="CWU56" s="91"/>
      <c r="CWV56" s="91"/>
      <c r="CWW56" s="91"/>
      <c r="CWX56" s="91"/>
      <c r="CWY56" s="91"/>
      <c r="CWZ56" s="91"/>
      <c r="CXA56" s="91"/>
      <c r="CXB56" s="91"/>
      <c r="CXC56" s="91"/>
      <c r="CXD56" s="91"/>
      <c r="CXE56" s="91"/>
      <c r="CXF56" s="91"/>
      <c r="CXG56" s="91"/>
      <c r="CXH56" s="91"/>
      <c r="CXI56" s="91"/>
      <c r="CXJ56" s="91"/>
      <c r="CXK56" s="91"/>
      <c r="CXL56" s="91"/>
      <c r="CXM56" s="91"/>
      <c r="CXN56" s="91"/>
      <c r="CXO56" s="91"/>
      <c r="CXP56" s="91"/>
      <c r="CXQ56" s="91"/>
      <c r="CXR56" s="91"/>
      <c r="CXS56" s="91"/>
      <c r="CXT56" s="91"/>
      <c r="CXU56" s="91"/>
      <c r="CXV56" s="91"/>
      <c r="CXW56" s="91"/>
      <c r="CXX56" s="91"/>
      <c r="CXY56" s="91"/>
      <c r="CXZ56" s="91"/>
      <c r="CYA56" s="91"/>
      <c r="CYB56" s="91"/>
      <c r="CYC56" s="91"/>
      <c r="CYD56" s="91"/>
      <c r="CYE56" s="91"/>
      <c r="CYF56" s="91"/>
      <c r="CYG56" s="91"/>
      <c r="CYH56" s="91"/>
      <c r="CYI56" s="91"/>
      <c r="CYJ56" s="91"/>
      <c r="CYK56" s="91"/>
      <c r="CYL56" s="91"/>
      <c r="CYM56" s="91"/>
      <c r="CYN56" s="91"/>
      <c r="CYO56" s="91"/>
      <c r="CYP56" s="91"/>
      <c r="CYQ56" s="91"/>
      <c r="CYR56" s="91"/>
      <c r="CYS56" s="91"/>
      <c r="CYT56" s="91"/>
      <c r="CYU56" s="91"/>
      <c r="CYV56" s="91"/>
      <c r="CYW56" s="91"/>
      <c r="CYX56" s="91"/>
      <c r="CYY56" s="91"/>
      <c r="CYZ56" s="91"/>
      <c r="CZA56" s="91"/>
      <c r="CZB56" s="91"/>
      <c r="CZC56" s="91"/>
      <c r="CZD56" s="91"/>
      <c r="CZE56" s="91"/>
      <c r="CZF56" s="91"/>
      <c r="CZG56" s="91"/>
      <c r="CZH56" s="91"/>
      <c r="CZI56" s="91"/>
      <c r="CZJ56" s="91"/>
      <c r="CZK56" s="91"/>
      <c r="CZL56" s="91"/>
      <c r="CZM56" s="91"/>
      <c r="CZN56" s="91"/>
      <c r="CZO56" s="91"/>
      <c r="CZP56" s="91"/>
      <c r="CZQ56" s="91"/>
      <c r="CZR56" s="91"/>
      <c r="CZS56" s="91"/>
      <c r="CZT56" s="91"/>
      <c r="CZU56" s="91"/>
      <c r="CZV56" s="91"/>
      <c r="CZW56" s="91"/>
      <c r="CZX56" s="91"/>
      <c r="CZY56" s="91"/>
      <c r="CZZ56" s="91"/>
      <c r="DAA56" s="91"/>
      <c r="DAB56" s="91"/>
      <c r="DAC56" s="91"/>
      <c r="DAD56" s="91"/>
      <c r="DAE56" s="91"/>
      <c r="DAF56" s="91"/>
      <c r="DAG56" s="91"/>
      <c r="DAH56" s="91"/>
      <c r="DAI56" s="91"/>
      <c r="DAJ56" s="91"/>
      <c r="DAK56" s="91"/>
      <c r="DAL56" s="91"/>
      <c r="DAM56" s="91"/>
      <c r="DAN56" s="91"/>
      <c r="DAO56" s="91"/>
      <c r="DAP56" s="91"/>
      <c r="DAQ56" s="91"/>
      <c r="DAR56" s="91"/>
      <c r="DAS56" s="91"/>
      <c r="DAT56" s="91"/>
      <c r="DAU56" s="91"/>
      <c r="DAV56" s="91"/>
      <c r="DAW56" s="91"/>
      <c r="DAX56" s="91"/>
      <c r="DAY56" s="91"/>
      <c r="DAZ56" s="91"/>
      <c r="DBA56" s="91"/>
      <c r="DBB56" s="91"/>
      <c r="DBC56" s="91"/>
      <c r="DBD56" s="91"/>
      <c r="DBE56" s="91"/>
      <c r="DBF56" s="91"/>
      <c r="DBG56" s="91"/>
      <c r="DBH56" s="91"/>
      <c r="DBI56" s="91"/>
      <c r="DBJ56" s="91"/>
      <c r="DBK56" s="91"/>
      <c r="DBL56" s="91"/>
      <c r="DBM56" s="91"/>
      <c r="DBN56" s="91"/>
      <c r="DBO56" s="91"/>
      <c r="DBP56" s="91"/>
      <c r="DBQ56" s="91"/>
      <c r="DBR56" s="91"/>
      <c r="DBS56" s="91"/>
      <c r="DBT56" s="91"/>
      <c r="DBU56" s="91"/>
      <c r="DBV56" s="91"/>
      <c r="DBW56" s="91"/>
      <c r="DBX56" s="91"/>
      <c r="DBY56" s="91"/>
      <c r="DBZ56" s="91"/>
      <c r="DCA56" s="91"/>
      <c r="DCB56" s="91"/>
      <c r="DCC56" s="91"/>
      <c r="DCD56" s="91"/>
      <c r="DCE56" s="91"/>
      <c r="DCF56" s="91"/>
      <c r="DCG56" s="91"/>
      <c r="DCH56" s="91"/>
      <c r="DCI56" s="91"/>
      <c r="DCJ56" s="91"/>
      <c r="DCK56" s="91"/>
      <c r="DCL56" s="91"/>
      <c r="DCM56" s="91"/>
      <c r="DCN56" s="91"/>
      <c r="DCO56" s="91"/>
      <c r="DCP56" s="91"/>
      <c r="DCQ56" s="91"/>
      <c r="DCR56" s="91"/>
      <c r="DCS56" s="91"/>
      <c r="DCT56" s="91"/>
      <c r="DCU56" s="91"/>
      <c r="DCV56" s="91"/>
      <c r="DCW56" s="91"/>
      <c r="DCX56" s="91"/>
      <c r="DCY56" s="91"/>
      <c r="DCZ56" s="91"/>
      <c r="DDA56" s="91"/>
      <c r="DDB56" s="91"/>
      <c r="DDC56" s="91"/>
      <c r="DDD56" s="91"/>
      <c r="DDE56" s="91"/>
      <c r="DDF56" s="91"/>
      <c r="DDG56" s="91"/>
      <c r="DDH56" s="91"/>
      <c r="DDI56" s="91"/>
      <c r="DDJ56" s="91"/>
      <c r="DDK56" s="91"/>
      <c r="DDL56" s="91"/>
      <c r="DDM56" s="91"/>
      <c r="DDN56" s="91"/>
      <c r="DDO56" s="91"/>
      <c r="DDP56" s="91"/>
      <c r="DDQ56" s="91"/>
      <c r="DDR56" s="91"/>
      <c r="DDS56" s="91"/>
      <c r="DDT56" s="91"/>
      <c r="DDU56" s="91"/>
      <c r="DDV56" s="91"/>
      <c r="DDW56" s="91"/>
      <c r="DDX56" s="91"/>
      <c r="DDY56" s="91"/>
      <c r="DDZ56" s="91"/>
      <c r="DEA56" s="91"/>
      <c r="DEB56" s="91"/>
      <c r="DEC56" s="91"/>
      <c r="DED56" s="91"/>
      <c r="DEE56" s="91"/>
      <c r="DEF56" s="91"/>
      <c r="DEG56" s="91"/>
      <c r="DEH56" s="91"/>
      <c r="DEI56" s="91"/>
      <c r="DEJ56" s="91"/>
      <c r="DEK56" s="91"/>
      <c r="DEL56" s="91"/>
      <c r="DEM56" s="91"/>
      <c r="DEN56" s="91"/>
      <c r="DEO56" s="91"/>
      <c r="DEP56" s="91"/>
      <c r="DEQ56" s="91"/>
      <c r="DER56" s="91"/>
      <c r="DES56" s="91"/>
      <c r="DET56" s="91"/>
      <c r="DEU56" s="91"/>
      <c r="DEV56" s="91"/>
      <c r="DEW56" s="91"/>
      <c r="DEX56" s="91"/>
      <c r="DEY56" s="91"/>
      <c r="DEZ56" s="91"/>
      <c r="DFA56" s="91"/>
      <c r="DFB56" s="91"/>
      <c r="DFC56" s="91"/>
      <c r="DFD56" s="91"/>
      <c r="DFE56" s="91"/>
      <c r="DFF56" s="91"/>
      <c r="DFG56" s="91"/>
      <c r="DFH56" s="91"/>
      <c r="DFI56" s="91"/>
      <c r="DFJ56" s="91"/>
      <c r="DFK56" s="91"/>
      <c r="DFL56" s="91"/>
      <c r="DFM56" s="91"/>
      <c r="DFN56" s="91"/>
      <c r="DFO56" s="91"/>
      <c r="DFP56" s="91"/>
      <c r="DFQ56" s="91"/>
      <c r="DFR56" s="91"/>
      <c r="DFS56" s="91"/>
      <c r="DFT56" s="91"/>
      <c r="DFU56" s="91"/>
      <c r="DFV56" s="91"/>
      <c r="DFW56" s="91"/>
      <c r="DFX56" s="91"/>
      <c r="DFY56" s="91"/>
      <c r="DFZ56" s="91"/>
      <c r="DGA56" s="91"/>
      <c r="DGB56" s="91"/>
      <c r="DGC56" s="91"/>
      <c r="DGD56" s="91"/>
      <c r="DGE56" s="91"/>
      <c r="DGF56" s="91"/>
      <c r="DGG56" s="91"/>
      <c r="DGH56" s="91"/>
      <c r="DGI56" s="91"/>
      <c r="DGJ56" s="91"/>
      <c r="DGK56" s="91"/>
      <c r="DGL56" s="91"/>
      <c r="DGM56" s="91"/>
      <c r="DGN56" s="91"/>
      <c r="DGO56" s="91"/>
      <c r="DGP56" s="91"/>
      <c r="DGQ56" s="91"/>
      <c r="DGR56" s="91"/>
      <c r="DGS56" s="91"/>
      <c r="DGT56" s="91"/>
      <c r="DGU56" s="91"/>
      <c r="DGV56" s="91"/>
      <c r="DGW56" s="91"/>
      <c r="DGX56" s="91"/>
      <c r="DGY56" s="91"/>
      <c r="DGZ56" s="91"/>
      <c r="DHA56" s="91"/>
      <c r="DHB56" s="91"/>
      <c r="DHC56" s="91"/>
      <c r="DHD56" s="91"/>
      <c r="DHE56" s="91"/>
      <c r="DHF56" s="91"/>
      <c r="DHG56" s="91"/>
      <c r="DHH56" s="91"/>
      <c r="DHI56" s="91"/>
      <c r="DHJ56" s="91"/>
      <c r="DHK56" s="91"/>
      <c r="DHL56" s="91"/>
      <c r="DHM56" s="91"/>
      <c r="DHN56" s="91"/>
      <c r="DHO56" s="91"/>
      <c r="DHP56" s="91"/>
      <c r="DHQ56" s="91"/>
      <c r="DHR56" s="91"/>
      <c r="DHS56" s="91"/>
      <c r="DHT56" s="91"/>
      <c r="DHU56" s="91"/>
      <c r="DHV56" s="91"/>
      <c r="DHW56" s="91"/>
      <c r="DHX56" s="91"/>
      <c r="DHY56" s="91"/>
      <c r="DHZ56" s="91"/>
      <c r="DIA56" s="91"/>
      <c r="DIB56" s="91"/>
      <c r="DIC56" s="91"/>
      <c r="DID56" s="91"/>
      <c r="DIE56" s="91"/>
      <c r="DIF56" s="91"/>
      <c r="DIG56" s="91"/>
      <c r="DIH56" s="91"/>
      <c r="DII56" s="91"/>
      <c r="DIJ56" s="91"/>
      <c r="DIK56" s="91"/>
      <c r="DIL56" s="91"/>
      <c r="DIM56" s="91"/>
      <c r="DIN56" s="91"/>
      <c r="DIO56" s="91"/>
      <c r="DIP56" s="91"/>
      <c r="DIQ56" s="91"/>
      <c r="DIR56" s="91"/>
      <c r="DIS56" s="91"/>
      <c r="DIT56" s="91"/>
      <c r="DIU56" s="91"/>
      <c r="DIV56" s="91"/>
      <c r="DIW56" s="91"/>
      <c r="DIX56" s="91"/>
      <c r="DIY56" s="91"/>
      <c r="DIZ56" s="91"/>
      <c r="DJA56" s="91"/>
      <c r="DJB56" s="91"/>
      <c r="DJC56" s="91"/>
      <c r="DJD56" s="91"/>
      <c r="DJE56" s="91"/>
      <c r="DJF56" s="91"/>
      <c r="DJG56" s="91"/>
      <c r="DJH56" s="91"/>
      <c r="DJI56" s="91"/>
      <c r="DJJ56" s="91"/>
      <c r="DJK56" s="91"/>
      <c r="DJL56" s="91"/>
      <c r="DJM56" s="91"/>
      <c r="DJN56" s="91"/>
      <c r="DJO56" s="91"/>
      <c r="DJP56" s="91"/>
      <c r="DJQ56" s="91"/>
      <c r="DJR56" s="91"/>
      <c r="DJS56" s="91"/>
      <c r="DJT56" s="91"/>
      <c r="DJU56" s="91"/>
      <c r="DJV56" s="91"/>
      <c r="DJW56" s="91"/>
      <c r="DJX56" s="91"/>
      <c r="DJY56" s="91"/>
      <c r="DJZ56" s="91"/>
      <c r="DKA56" s="91"/>
      <c r="DKB56" s="91"/>
      <c r="DKC56" s="91"/>
      <c r="DKD56" s="91"/>
      <c r="DKE56" s="91"/>
      <c r="DKF56" s="91"/>
      <c r="DKG56" s="91"/>
      <c r="DKH56" s="91"/>
      <c r="DKI56" s="91"/>
      <c r="DKJ56" s="91"/>
      <c r="DKK56" s="91"/>
      <c r="DKL56" s="91"/>
      <c r="DKM56" s="91"/>
      <c r="DKN56" s="91"/>
      <c r="DKO56" s="91"/>
      <c r="DKP56" s="91"/>
      <c r="DKQ56" s="91"/>
      <c r="DKR56" s="91"/>
      <c r="DKS56" s="91"/>
      <c r="DKT56" s="91"/>
      <c r="DKU56" s="91"/>
      <c r="DKV56" s="91"/>
      <c r="DKW56" s="91"/>
      <c r="DKX56" s="91"/>
      <c r="DKY56" s="91"/>
      <c r="DKZ56" s="91"/>
      <c r="DLA56" s="91"/>
      <c r="DLB56" s="91"/>
      <c r="DLC56" s="91"/>
      <c r="DLD56" s="91"/>
      <c r="DLE56" s="91"/>
      <c r="DLF56" s="91"/>
      <c r="DLG56" s="91"/>
      <c r="DLH56" s="91"/>
      <c r="DLI56" s="91"/>
      <c r="DLJ56" s="91"/>
      <c r="DLK56" s="91"/>
      <c r="DLL56" s="91"/>
      <c r="DLM56" s="91"/>
      <c r="DLN56" s="91"/>
      <c r="DLO56" s="91"/>
      <c r="DLP56" s="91"/>
      <c r="DLQ56" s="91"/>
      <c r="DLR56" s="91"/>
      <c r="DLS56" s="91"/>
      <c r="DLT56" s="91"/>
      <c r="DLU56" s="91"/>
      <c r="DLV56" s="91"/>
      <c r="DLW56" s="91"/>
      <c r="DLX56" s="91"/>
      <c r="DLY56" s="91"/>
      <c r="DLZ56" s="91"/>
      <c r="DMA56" s="91"/>
      <c r="DMB56" s="91"/>
      <c r="DMC56" s="91"/>
      <c r="DMD56" s="91"/>
      <c r="DME56" s="91"/>
      <c r="DMF56" s="91"/>
      <c r="DMG56" s="91"/>
      <c r="DMH56" s="91"/>
      <c r="DMI56" s="91"/>
      <c r="DMJ56" s="91"/>
      <c r="DMK56" s="91"/>
      <c r="DML56" s="91"/>
      <c r="DMM56" s="91"/>
      <c r="DMN56" s="91"/>
      <c r="DMO56" s="91"/>
      <c r="DMP56" s="91"/>
      <c r="DMQ56" s="91"/>
      <c r="DMR56" s="91"/>
      <c r="DMS56" s="91"/>
      <c r="DMT56" s="91"/>
      <c r="DMU56" s="91"/>
      <c r="DMV56" s="91"/>
      <c r="DMW56" s="91"/>
      <c r="DMX56" s="91"/>
      <c r="DMY56" s="91"/>
      <c r="DMZ56" s="91"/>
      <c r="DNA56" s="91"/>
      <c r="DNB56" s="91"/>
      <c r="DNC56" s="91"/>
      <c r="DND56" s="91"/>
      <c r="DNE56" s="91"/>
      <c r="DNF56" s="91"/>
      <c r="DNG56" s="91"/>
      <c r="DNH56" s="91"/>
      <c r="DNI56" s="91"/>
      <c r="DNJ56" s="91"/>
      <c r="DNK56" s="91"/>
      <c r="DNL56" s="91"/>
      <c r="DNM56" s="91"/>
      <c r="DNN56" s="91"/>
      <c r="DNO56" s="91"/>
      <c r="DNP56" s="91"/>
      <c r="DNQ56" s="91"/>
      <c r="DNR56" s="91"/>
      <c r="DNS56" s="91"/>
      <c r="DNT56" s="91"/>
      <c r="DNU56" s="91"/>
      <c r="DNV56" s="91"/>
      <c r="DNW56" s="91"/>
      <c r="DNX56" s="91"/>
      <c r="DNY56" s="91"/>
      <c r="DNZ56" s="91"/>
      <c r="DOA56" s="91"/>
      <c r="DOB56" s="91"/>
      <c r="DOC56" s="91"/>
      <c r="DOD56" s="91"/>
      <c r="DOE56" s="91"/>
      <c r="DOF56" s="91"/>
      <c r="DOG56" s="91"/>
      <c r="DOH56" s="91"/>
      <c r="DOI56" s="91"/>
      <c r="DOJ56" s="91"/>
      <c r="DOK56" s="91"/>
      <c r="DOL56" s="91"/>
      <c r="DOM56" s="91"/>
      <c r="DON56" s="91"/>
      <c r="DOO56" s="91"/>
      <c r="DOP56" s="91"/>
      <c r="DOQ56" s="91"/>
      <c r="DOR56" s="91"/>
      <c r="DOS56" s="91"/>
      <c r="DOT56" s="91"/>
      <c r="DOU56" s="91"/>
      <c r="DOV56" s="91"/>
      <c r="DOW56" s="91"/>
      <c r="DOX56" s="91"/>
      <c r="DOY56" s="91"/>
      <c r="DOZ56" s="91"/>
      <c r="DPA56" s="91"/>
      <c r="DPB56" s="91"/>
      <c r="DPC56" s="91"/>
      <c r="DPD56" s="91"/>
      <c r="DPE56" s="91"/>
      <c r="DPF56" s="91"/>
      <c r="DPG56" s="91"/>
      <c r="DPH56" s="91"/>
      <c r="DPI56" s="91"/>
      <c r="DPJ56" s="91"/>
      <c r="DPK56" s="91"/>
      <c r="DPL56" s="91"/>
      <c r="DPM56" s="91"/>
      <c r="DPN56" s="91"/>
      <c r="DPO56" s="91"/>
      <c r="DPP56" s="91"/>
      <c r="DPQ56" s="91"/>
      <c r="DPR56" s="91"/>
      <c r="DPS56" s="91"/>
      <c r="DPT56" s="91"/>
      <c r="DPU56" s="91"/>
      <c r="DPV56" s="91"/>
      <c r="DPW56" s="91"/>
      <c r="DPX56" s="91"/>
      <c r="DPY56" s="91"/>
      <c r="DPZ56" s="91"/>
      <c r="DQA56" s="91"/>
      <c r="DQB56" s="91"/>
      <c r="DQC56" s="91"/>
      <c r="DQD56" s="91"/>
      <c r="DQE56" s="91"/>
      <c r="DQF56" s="91"/>
      <c r="DQG56" s="91"/>
      <c r="DQH56" s="91"/>
      <c r="DQI56" s="91"/>
      <c r="DQJ56" s="91"/>
      <c r="DQK56" s="91"/>
      <c r="DQL56" s="91"/>
      <c r="DQM56" s="91"/>
      <c r="DQN56" s="91"/>
      <c r="DQO56" s="91"/>
      <c r="DQP56" s="91"/>
      <c r="DQQ56" s="91"/>
      <c r="DQR56" s="91"/>
      <c r="DQS56" s="91"/>
      <c r="DQT56" s="91"/>
      <c r="DQU56" s="91"/>
      <c r="DQV56" s="91"/>
      <c r="DQW56" s="91"/>
      <c r="DQX56" s="91"/>
      <c r="DQY56" s="91"/>
      <c r="DQZ56" s="91"/>
      <c r="DRA56" s="91"/>
      <c r="DRB56" s="91"/>
      <c r="DRC56" s="91"/>
      <c r="DRD56" s="91"/>
      <c r="DRE56" s="91"/>
      <c r="DRF56" s="91"/>
      <c r="DRG56" s="91"/>
      <c r="DRH56" s="91"/>
      <c r="DRI56" s="91"/>
      <c r="DRJ56" s="91"/>
      <c r="DRK56" s="91"/>
      <c r="DRL56" s="91"/>
      <c r="DRM56" s="91"/>
      <c r="DRN56" s="91"/>
      <c r="DRO56" s="91"/>
      <c r="DRP56" s="91"/>
      <c r="DRQ56" s="91"/>
      <c r="DRR56" s="91"/>
      <c r="DRS56" s="91"/>
      <c r="DRT56" s="91"/>
      <c r="DRU56" s="91"/>
      <c r="DRV56" s="91"/>
      <c r="DRW56" s="91"/>
      <c r="DRX56" s="91"/>
      <c r="DRY56" s="91"/>
      <c r="DRZ56" s="91"/>
      <c r="DSA56" s="91"/>
      <c r="DSB56" s="91"/>
      <c r="DSC56" s="91"/>
      <c r="DSD56" s="91"/>
      <c r="DSE56" s="91"/>
      <c r="DSF56" s="91"/>
      <c r="DSG56" s="91"/>
      <c r="DSH56" s="91"/>
      <c r="DSI56" s="91"/>
      <c r="DSJ56" s="91"/>
      <c r="DSK56" s="91"/>
      <c r="DSL56" s="91"/>
      <c r="DSM56" s="91"/>
      <c r="DSN56" s="91"/>
      <c r="DSO56" s="91"/>
      <c r="DSP56" s="91"/>
      <c r="DSQ56" s="91"/>
      <c r="DSR56" s="91"/>
      <c r="DSS56" s="91"/>
      <c r="DST56" s="91"/>
      <c r="DSU56" s="91"/>
      <c r="DSV56" s="91"/>
      <c r="DSW56" s="91"/>
      <c r="DSX56" s="91"/>
      <c r="DSY56" s="91"/>
      <c r="DSZ56" s="91"/>
      <c r="DTA56" s="91"/>
      <c r="DTB56" s="91"/>
      <c r="DTC56" s="91"/>
      <c r="DTD56" s="91"/>
      <c r="DTE56" s="91"/>
      <c r="DTF56" s="91"/>
      <c r="DTG56" s="91"/>
      <c r="DTH56" s="91"/>
      <c r="DTI56" s="91"/>
      <c r="DTJ56" s="91"/>
      <c r="DTK56" s="91"/>
      <c r="DTL56" s="91"/>
      <c r="DTM56" s="91"/>
      <c r="DTN56" s="91"/>
      <c r="DTO56" s="91"/>
      <c r="DTP56" s="91"/>
      <c r="DTQ56" s="91"/>
      <c r="DTR56" s="91"/>
      <c r="DTS56" s="91"/>
      <c r="DTT56" s="91"/>
      <c r="DTU56" s="91"/>
      <c r="DTV56" s="91"/>
      <c r="DTW56" s="91"/>
      <c r="DTX56" s="91"/>
      <c r="DTY56" s="91"/>
      <c r="DTZ56" s="91"/>
      <c r="DUA56" s="91"/>
      <c r="DUB56" s="91"/>
      <c r="DUC56" s="91"/>
      <c r="DUD56" s="91"/>
      <c r="DUE56" s="91"/>
      <c r="DUF56" s="91"/>
      <c r="DUG56" s="91"/>
      <c r="DUH56" s="91"/>
      <c r="DUI56" s="91"/>
      <c r="DUJ56" s="91"/>
      <c r="DUK56" s="91"/>
      <c r="DUL56" s="91"/>
      <c r="DUM56" s="91"/>
      <c r="DUN56" s="91"/>
      <c r="DUO56" s="91"/>
      <c r="DUP56" s="91"/>
      <c r="DUQ56" s="91"/>
      <c r="DUR56" s="91"/>
      <c r="DUS56" s="91"/>
      <c r="DUT56" s="91"/>
      <c r="DUU56" s="91"/>
      <c r="DUV56" s="91"/>
      <c r="DUW56" s="91"/>
      <c r="DUX56" s="91"/>
      <c r="DUY56" s="91"/>
      <c r="DUZ56" s="91"/>
      <c r="DVA56" s="91"/>
      <c r="DVB56" s="91"/>
      <c r="DVC56" s="91"/>
      <c r="DVD56" s="91"/>
      <c r="DVE56" s="91"/>
      <c r="DVF56" s="91"/>
      <c r="DVG56" s="91"/>
      <c r="DVH56" s="91"/>
      <c r="DVI56" s="91"/>
      <c r="DVJ56" s="91"/>
      <c r="DVK56" s="91"/>
      <c r="DVL56" s="91"/>
      <c r="DVM56" s="91"/>
      <c r="DVN56" s="91"/>
      <c r="DVO56" s="91"/>
      <c r="DVP56" s="91"/>
      <c r="DVQ56" s="91"/>
      <c r="DVR56" s="91"/>
      <c r="DVS56" s="91"/>
      <c r="DVT56" s="91"/>
      <c r="DVU56" s="91"/>
      <c r="DVV56" s="91"/>
      <c r="DVW56" s="91"/>
      <c r="DVX56" s="91"/>
      <c r="DVY56" s="91"/>
      <c r="DVZ56" s="91"/>
      <c r="DWA56" s="91"/>
      <c r="DWB56" s="91"/>
      <c r="DWC56" s="91"/>
      <c r="DWD56" s="91"/>
      <c r="DWE56" s="91"/>
      <c r="DWF56" s="91"/>
      <c r="DWG56" s="91"/>
      <c r="DWH56" s="91"/>
      <c r="DWI56" s="91"/>
      <c r="DWJ56" s="91"/>
      <c r="DWK56" s="91"/>
      <c r="DWL56" s="91"/>
      <c r="DWM56" s="91"/>
      <c r="DWN56" s="91"/>
      <c r="DWO56" s="91"/>
      <c r="DWP56" s="91"/>
      <c r="DWQ56" s="91"/>
      <c r="DWR56" s="91"/>
      <c r="DWS56" s="91"/>
      <c r="DWT56" s="91"/>
      <c r="DWU56" s="91"/>
      <c r="DWV56" s="91"/>
      <c r="DWW56" s="91"/>
      <c r="DWX56" s="91"/>
      <c r="DWY56" s="91"/>
      <c r="DWZ56" s="91"/>
      <c r="DXA56" s="91"/>
      <c r="DXB56" s="91"/>
      <c r="DXC56" s="91"/>
      <c r="DXD56" s="91"/>
      <c r="DXE56" s="91"/>
      <c r="DXF56" s="91"/>
      <c r="DXG56" s="91"/>
      <c r="DXH56" s="91"/>
      <c r="DXI56" s="91"/>
      <c r="DXJ56" s="91"/>
      <c r="DXK56" s="91"/>
      <c r="DXL56" s="91"/>
      <c r="DXM56" s="91"/>
      <c r="DXN56" s="91"/>
      <c r="DXO56" s="91"/>
      <c r="DXP56" s="91"/>
      <c r="DXQ56" s="91"/>
      <c r="DXR56" s="91"/>
      <c r="DXS56" s="91"/>
      <c r="DXT56" s="91"/>
      <c r="DXU56" s="91"/>
      <c r="DXV56" s="91"/>
      <c r="DXW56" s="91"/>
      <c r="DXX56" s="91"/>
      <c r="DXY56" s="91"/>
      <c r="DXZ56" s="91"/>
      <c r="DYA56" s="91"/>
      <c r="DYB56" s="91"/>
      <c r="DYC56" s="91"/>
      <c r="DYD56" s="91"/>
      <c r="DYE56" s="91"/>
      <c r="DYF56" s="91"/>
      <c r="DYG56" s="91"/>
      <c r="DYH56" s="91"/>
      <c r="DYI56" s="91"/>
      <c r="DYJ56" s="91"/>
      <c r="DYK56" s="91"/>
      <c r="DYL56" s="91"/>
      <c r="DYM56" s="91"/>
      <c r="DYN56" s="91"/>
      <c r="DYO56" s="91"/>
      <c r="DYP56" s="91"/>
      <c r="DYQ56" s="91"/>
      <c r="DYR56" s="91"/>
      <c r="DYS56" s="91"/>
      <c r="DYT56" s="91"/>
      <c r="DYU56" s="91"/>
      <c r="DYV56" s="91"/>
      <c r="DYW56" s="91"/>
      <c r="DYX56" s="91"/>
      <c r="DYY56" s="91"/>
      <c r="DYZ56" s="91"/>
      <c r="DZA56" s="91"/>
      <c r="DZB56" s="91"/>
      <c r="DZC56" s="91"/>
      <c r="DZD56" s="91"/>
      <c r="DZE56" s="91"/>
      <c r="DZF56" s="91"/>
      <c r="DZG56" s="91"/>
      <c r="DZH56" s="91"/>
      <c r="DZI56" s="91"/>
      <c r="DZJ56" s="91"/>
      <c r="DZK56" s="91"/>
      <c r="DZL56" s="91"/>
      <c r="DZM56" s="91"/>
      <c r="DZN56" s="91"/>
      <c r="DZO56" s="91"/>
      <c r="DZP56" s="91"/>
      <c r="DZQ56" s="91"/>
      <c r="DZR56" s="91"/>
      <c r="DZS56" s="91"/>
      <c r="DZT56" s="91"/>
      <c r="DZU56" s="91"/>
      <c r="DZV56" s="91"/>
      <c r="DZW56" s="91"/>
      <c r="DZX56" s="91"/>
      <c r="DZY56" s="91"/>
      <c r="DZZ56" s="91"/>
      <c r="EAA56" s="91"/>
      <c r="EAB56" s="91"/>
      <c r="EAC56" s="91"/>
      <c r="EAD56" s="91"/>
      <c r="EAE56" s="91"/>
      <c r="EAF56" s="91"/>
      <c r="EAG56" s="91"/>
      <c r="EAH56" s="91"/>
      <c r="EAI56" s="91"/>
      <c r="EAJ56" s="91"/>
      <c r="EAK56" s="91"/>
      <c r="EAL56" s="91"/>
      <c r="EAM56" s="91"/>
      <c r="EAN56" s="91"/>
      <c r="EAO56" s="91"/>
      <c r="EAP56" s="91"/>
      <c r="EAQ56" s="91"/>
      <c r="EAR56" s="91"/>
      <c r="EAS56" s="91"/>
      <c r="EAT56" s="91"/>
      <c r="EAU56" s="91"/>
      <c r="EAV56" s="91"/>
      <c r="EAW56" s="91"/>
      <c r="EAX56" s="91"/>
      <c r="EAY56" s="91"/>
      <c r="EAZ56" s="91"/>
      <c r="EBA56" s="91"/>
      <c r="EBB56" s="91"/>
      <c r="EBC56" s="91"/>
      <c r="EBD56" s="91"/>
      <c r="EBE56" s="91"/>
      <c r="EBF56" s="91"/>
      <c r="EBG56" s="91"/>
      <c r="EBH56" s="91"/>
      <c r="EBI56" s="91"/>
      <c r="EBJ56" s="91"/>
      <c r="EBK56" s="91"/>
      <c r="EBL56" s="91"/>
      <c r="EBM56" s="91"/>
      <c r="EBN56" s="91"/>
      <c r="EBO56" s="91"/>
      <c r="EBP56" s="91"/>
      <c r="EBQ56" s="91"/>
      <c r="EBR56" s="91"/>
      <c r="EBS56" s="91"/>
      <c r="EBT56" s="91"/>
      <c r="EBU56" s="91"/>
      <c r="EBV56" s="91"/>
      <c r="EBW56" s="91"/>
      <c r="EBX56" s="91"/>
      <c r="EBY56" s="91"/>
      <c r="EBZ56" s="91"/>
      <c r="ECA56" s="91"/>
      <c r="ECB56" s="91"/>
      <c r="ECC56" s="91"/>
      <c r="ECD56" s="91"/>
      <c r="ECE56" s="91"/>
      <c r="ECF56" s="91"/>
      <c r="ECG56" s="91"/>
      <c r="ECH56" s="91"/>
      <c r="ECI56" s="91"/>
      <c r="ECJ56" s="91"/>
      <c r="ECK56" s="91"/>
      <c r="ECL56" s="91"/>
      <c r="ECM56" s="91"/>
      <c r="ECN56" s="91"/>
      <c r="ECO56" s="91"/>
      <c r="ECP56" s="91"/>
      <c r="ECQ56" s="91"/>
      <c r="ECR56" s="91"/>
      <c r="ECS56" s="91"/>
      <c r="ECT56" s="91"/>
      <c r="ECU56" s="91"/>
      <c r="ECV56" s="91"/>
      <c r="ECW56" s="91"/>
      <c r="ECX56" s="91"/>
      <c r="ECY56" s="91"/>
      <c r="ECZ56" s="91"/>
      <c r="EDA56" s="91"/>
      <c r="EDB56" s="91"/>
      <c r="EDC56" s="91"/>
      <c r="EDD56" s="91"/>
      <c r="EDE56" s="91"/>
      <c r="EDF56" s="91"/>
      <c r="EDG56" s="91"/>
      <c r="EDH56" s="91"/>
      <c r="EDI56" s="91"/>
      <c r="EDJ56" s="91"/>
      <c r="EDK56" s="91"/>
      <c r="EDL56" s="91"/>
      <c r="EDM56" s="91"/>
      <c r="EDN56" s="91"/>
      <c r="EDO56" s="91"/>
      <c r="EDP56" s="91"/>
      <c r="EDQ56" s="91"/>
      <c r="EDR56" s="91"/>
      <c r="EDS56" s="91"/>
      <c r="EDT56" s="91"/>
      <c r="EDU56" s="91"/>
      <c r="EDV56" s="91"/>
      <c r="EDW56" s="91"/>
      <c r="EDX56" s="91"/>
      <c r="EDY56" s="91"/>
      <c r="EDZ56" s="91"/>
      <c r="EEA56" s="91"/>
      <c r="EEB56" s="91"/>
      <c r="EEC56" s="91"/>
      <c r="EED56" s="91"/>
      <c r="EEE56" s="91"/>
      <c r="EEF56" s="91"/>
      <c r="EEG56" s="91"/>
      <c r="EEH56" s="91"/>
      <c r="EEI56" s="91"/>
      <c r="EEJ56" s="91"/>
      <c r="EEK56" s="91"/>
      <c r="EEL56" s="91"/>
      <c r="EEM56" s="91"/>
      <c r="EEN56" s="91"/>
      <c r="EEO56" s="91"/>
      <c r="EEP56" s="91"/>
      <c r="EEQ56" s="91"/>
      <c r="EER56" s="91"/>
      <c r="EES56" s="91"/>
      <c r="EET56" s="91"/>
      <c r="EEU56" s="91"/>
      <c r="EEV56" s="91"/>
      <c r="EEW56" s="91"/>
      <c r="EEX56" s="91"/>
      <c r="EEY56" s="91"/>
      <c r="EEZ56" s="91"/>
      <c r="EFA56" s="91"/>
      <c r="EFB56" s="91"/>
      <c r="EFC56" s="91"/>
      <c r="EFD56" s="91"/>
      <c r="EFE56" s="91"/>
      <c r="EFF56" s="91"/>
      <c r="EFG56" s="91"/>
      <c r="EFH56" s="91"/>
      <c r="EFI56" s="91"/>
      <c r="EFJ56" s="91"/>
      <c r="EFK56" s="91"/>
      <c r="EFL56" s="91"/>
      <c r="EFM56" s="91"/>
      <c r="EFN56" s="91"/>
      <c r="EFO56" s="91"/>
      <c r="EFP56" s="91"/>
      <c r="EFQ56" s="91"/>
      <c r="EFR56" s="91"/>
      <c r="EFS56" s="91"/>
      <c r="EFT56" s="91"/>
      <c r="EFU56" s="91"/>
      <c r="EFV56" s="91"/>
      <c r="EFW56" s="91"/>
      <c r="EFX56" s="91"/>
      <c r="EFY56" s="91"/>
      <c r="EFZ56" s="91"/>
      <c r="EGA56" s="91"/>
      <c r="EGB56" s="91"/>
      <c r="EGC56" s="91"/>
      <c r="EGD56" s="91"/>
      <c r="EGE56" s="91"/>
      <c r="EGF56" s="91"/>
      <c r="EGG56" s="91"/>
      <c r="EGH56" s="91"/>
      <c r="EGI56" s="91"/>
      <c r="EGJ56" s="91"/>
      <c r="EGK56" s="91"/>
      <c r="EGL56" s="91"/>
      <c r="EGM56" s="91"/>
      <c r="EGN56" s="91"/>
      <c r="EGO56" s="91"/>
      <c r="EGP56" s="91"/>
      <c r="EGQ56" s="91"/>
      <c r="EGR56" s="91"/>
      <c r="EGS56" s="91"/>
      <c r="EGT56" s="91"/>
      <c r="EGU56" s="91"/>
      <c r="EGV56" s="91"/>
      <c r="EGW56" s="91"/>
      <c r="EGX56" s="91"/>
      <c r="EGY56" s="91"/>
      <c r="EGZ56" s="91"/>
      <c r="EHA56" s="91"/>
      <c r="EHB56" s="91"/>
      <c r="EHC56" s="91"/>
      <c r="EHD56" s="91"/>
      <c r="EHE56" s="91"/>
      <c r="EHF56" s="91"/>
      <c r="EHG56" s="91"/>
      <c r="EHH56" s="91"/>
      <c r="EHI56" s="91"/>
      <c r="EHJ56" s="91"/>
      <c r="EHK56" s="91"/>
      <c r="EHL56" s="91"/>
      <c r="EHM56" s="91"/>
      <c r="EHN56" s="91"/>
      <c r="EHO56" s="91"/>
      <c r="EHP56" s="91"/>
      <c r="EHQ56" s="91"/>
      <c r="EHR56" s="91"/>
      <c r="EHS56" s="91"/>
      <c r="EHT56" s="91"/>
      <c r="EHU56" s="91"/>
      <c r="EHV56" s="91"/>
      <c r="EHW56" s="91"/>
      <c r="EHX56" s="91"/>
      <c r="EHY56" s="91"/>
      <c r="EHZ56" s="91"/>
      <c r="EIA56" s="91"/>
      <c r="EIB56" s="91"/>
      <c r="EIC56" s="91"/>
      <c r="EID56" s="91"/>
      <c r="EIE56" s="91"/>
      <c r="EIF56" s="91"/>
      <c r="EIG56" s="91"/>
      <c r="EIH56" s="91"/>
      <c r="EII56" s="91"/>
      <c r="EIJ56" s="91"/>
      <c r="EIK56" s="91"/>
      <c r="EIL56" s="91"/>
      <c r="EIM56" s="91"/>
      <c r="EIN56" s="91"/>
      <c r="EIO56" s="91"/>
      <c r="EIP56" s="91"/>
      <c r="EIQ56" s="91"/>
      <c r="EIR56" s="91"/>
      <c r="EIS56" s="91"/>
      <c r="EIT56" s="91"/>
      <c r="EIU56" s="91"/>
      <c r="EIV56" s="91"/>
      <c r="EIW56" s="91"/>
      <c r="EIX56" s="91"/>
      <c r="EIY56" s="91"/>
      <c r="EIZ56" s="91"/>
      <c r="EJA56" s="91"/>
      <c r="EJB56" s="91"/>
      <c r="EJC56" s="91"/>
      <c r="EJD56" s="91"/>
      <c r="EJE56" s="91"/>
      <c r="EJF56" s="91"/>
      <c r="EJG56" s="91"/>
      <c r="EJH56" s="91"/>
      <c r="EJI56" s="91"/>
      <c r="EJJ56" s="91"/>
      <c r="EJK56" s="91"/>
      <c r="EJL56" s="91"/>
      <c r="EJM56" s="91"/>
      <c r="EJN56" s="91"/>
      <c r="EJO56" s="91"/>
      <c r="EJP56" s="91"/>
      <c r="EJQ56" s="91"/>
      <c r="EJR56" s="91"/>
      <c r="EJS56" s="91"/>
      <c r="EJT56" s="91"/>
      <c r="EJU56" s="91"/>
      <c r="EJV56" s="91"/>
      <c r="EJW56" s="91"/>
      <c r="EJX56" s="91"/>
      <c r="EJY56" s="91"/>
      <c r="EJZ56" s="91"/>
      <c r="EKA56" s="91"/>
      <c r="EKB56" s="91"/>
      <c r="EKC56" s="91"/>
      <c r="EKD56" s="91"/>
      <c r="EKE56" s="91"/>
      <c r="EKF56" s="91"/>
      <c r="EKG56" s="91"/>
      <c r="EKH56" s="91"/>
      <c r="EKI56" s="91"/>
      <c r="EKJ56" s="91"/>
      <c r="EKK56" s="91"/>
      <c r="EKL56" s="91"/>
      <c r="EKM56" s="91"/>
      <c r="EKN56" s="91"/>
      <c r="EKO56" s="91"/>
      <c r="EKP56" s="91"/>
      <c r="EKQ56" s="91"/>
      <c r="EKR56" s="91"/>
      <c r="EKS56" s="91"/>
      <c r="EKT56" s="91"/>
      <c r="EKU56" s="91"/>
      <c r="EKV56" s="91"/>
      <c r="EKW56" s="91"/>
      <c r="EKX56" s="91"/>
      <c r="EKY56" s="91"/>
      <c r="EKZ56" s="91"/>
      <c r="ELA56" s="91"/>
      <c r="ELB56" s="91"/>
      <c r="ELC56" s="91"/>
      <c r="ELD56" s="91"/>
      <c r="ELE56" s="91"/>
      <c r="ELF56" s="91"/>
      <c r="ELG56" s="91"/>
      <c r="ELH56" s="91"/>
      <c r="ELI56" s="91"/>
      <c r="ELJ56" s="91"/>
      <c r="ELK56" s="91"/>
      <c r="ELL56" s="91"/>
      <c r="ELM56" s="91"/>
      <c r="ELN56" s="91"/>
      <c r="ELO56" s="91"/>
      <c r="ELP56" s="91"/>
      <c r="ELQ56" s="91"/>
      <c r="ELR56" s="91"/>
      <c r="ELS56" s="91"/>
      <c r="ELT56" s="91"/>
      <c r="ELU56" s="91"/>
      <c r="ELV56" s="91"/>
      <c r="ELW56" s="91"/>
      <c r="ELX56" s="91"/>
      <c r="ELY56" s="91"/>
      <c r="ELZ56" s="91"/>
      <c r="EMA56" s="91"/>
      <c r="EMB56" s="91"/>
      <c r="EMC56" s="91"/>
      <c r="EMD56" s="91"/>
      <c r="EME56" s="91"/>
      <c r="EMF56" s="91"/>
      <c r="EMG56" s="91"/>
      <c r="EMH56" s="91"/>
      <c r="EMI56" s="91"/>
      <c r="EMJ56" s="91"/>
      <c r="EMK56" s="91"/>
      <c r="EML56" s="91"/>
      <c r="EMM56" s="91"/>
      <c r="EMN56" s="91"/>
      <c r="EMO56" s="91"/>
      <c r="EMP56" s="91"/>
      <c r="EMQ56" s="91"/>
      <c r="EMR56" s="91"/>
      <c r="EMS56" s="91"/>
      <c r="EMT56" s="91"/>
      <c r="EMU56" s="91"/>
      <c r="EMV56" s="91"/>
      <c r="EMW56" s="91"/>
      <c r="EMX56" s="91"/>
      <c r="EMY56" s="91"/>
      <c r="EMZ56" s="91"/>
      <c r="ENA56" s="91"/>
      <c r="ENB56" s="91"/>
      <c r="ENC56" s="91"/>
      <c r="END56" s="91"/>
      <c r="ENE56" s="91"/>
      <c r="ENF56" s="91"/>
      <c r="ENG56" s="91"/>
      <c r="ENH56" s="91"/>
      <c r="ENI56" s="91"/>
      <c r="ENJ56" s="91"/>
      <c r="ENK56" s="91"/>
      <c r="ENL56" s="91"/>
      <c r="ENM56" s="91"/>
      <c r="ENN56" s="91"/>
      <c r="ENO56" s="91"/>
      <c r="ENP56" s="91"/>
      <c r="ENQ56" s="91"/>
      <c r="ENR56" s="91"/>
      <c r="ENS56" s="91"/>
      <c r="ENT56" s="91"/>
      <c r="ENU56" s="91"/>
      <c r="ENV56" s="91"/>
      <c r="ENW56" s="91"/>
      <c r="ENX56" s="91"/>
      <c r="ENY56" s="91"/>
      <c r="ENZ56" s="91"/>
      <c r="EOA56" s="91"/>
      <c r="EOB56" s="91"/>
      <c r="EOC56" s="91"/>
      <c r="EOD56" s="91"/>
      <c r="EOE56" s="91"/>
      <c r="EOF56" s="91"/>
      <c r="EOG56" s="91"/>
      <c r="EOH56" s="91"/>
      <c r="EOI56" s="91"/>
      <c r="EOJ56" s="91"/>
      <c r="EOK56" s="91"/>
      <c r="EOL56" s="91"/>
      <c r="EOM56" s="91"/>
      <c r="EON56" s="91"/>
      <c r="EOO56" s="91"/>
      <c r="EOP56" s="91"/>
      <c r="EOQ56" s="91"/>
      <c r="EOR56" s="91"/>
      <c r="EOS56" s="91"/>
      <c r="EOT56" s="91"/>
      <c r="EOU56" s="91"/>
      <c r="EOV56" s="91"/>
      <c r="EOW56" s="91"/>
      <c r="EOX56" s="91"/>
      <c r="EOY56" s="91"/>
      <c r="EOZ56" s="91"/>
      <c r="EPA56" s="91"/>
      <c r="EPB56" s="91"/>
      <c r="EPC56" s="91"/>
      <c r="EPD56" s="91"/>
      <c r="EPE56" s="91"/>
      <c r="EPF56" s="91"/>
      <c r="EPG56" s="91"/>
      <c r="EPH56" s="91"/>
      <c r="EPI56" s="91"/>
      <c r="EPJ56" s="91"/>
      <c r="EPK56" s="91"/>
      <c r="EPL56" s="91"/>
      <c r="EPM56" s="91"/>
      <c r="EPN56" s="91"/>
      <c r="EPO56" s="91"/>
      <c r="EPP56" s="91"/>
      <c r="EPQ56" s="91"/>
      <c r="EPR56" s="91"/>
      <c r="EPS56" s="91"/>
      <c r="EPT56" s="91"/>
      <c r="EPU56" s="91"/>
      <c r="EPV56" s="91"/>
      <c r="EPW56" s="91"/>
      <c r="EPX56" s="91"/>
      <c r="EPY56" s="91"/>
      <c r="EPZ56" s="91"/>
      <c r="EQA56" s="91"/>
      <c r="EQB56" s="91"/>
      <c r="EQC56" s="91"/>
      <c r="EQD56" s="91"/>
      <c r="EQE56" s="91"/>
      <c r="EQF56" s="91"/>
      <c r="EQG56" s="91"/>
      <c r="EQH56" s="91"/>
      <c r="EQI56" s="91"/>
      <c r="EQJ56" s="91"/>
      <c r="EQK56" s="91"/>
      <c r="EQL56" s="91"/>
      <c r="EQM56" s="91"/>
      <c r="EQN56" s="91"/>
      <c r="EQO56" s="91"/>
      <c r="EQP56" s="91"/>
      <c r="EQQ56" s="91"/>
      <c r="EQR56" s="91"/>
      <c r="EQS56" s="91"/>
      <c r="EQT56" s="91"/>
      <c r="EQU56" s="91"/>
      <c r="EQV56" s="91"/>
      <c r="EQW56" s="91"/>
      <c r="EQX56" s="91"/>
      <c r="EQY56" s="91"/>
      <c r="EQZ56" s="91"/>
      <c r="ERA56" s="91"/>
      <c r="ERB56" s="91"/>
      <c r="ERC56" s="91"/>
      <c r="ERD56" s="91"/>
      <c r="ERE56" s="91"/>
      <c r="ERF56" s="91"/>
      <c r="ERG56" s="91"/>
      <c r="ERH56" s="91"/>
      <c r="ERI56" s="91"/>
      <c r="ERJ56" s="91"/>
      <c r="ERK56" s="91"/>
      <c r="ERL56" s="91"/>
      <c r="ERM56" s="91"/>
      <c r="ERN56" s="91"/>
      <c r="ERO56" s="91"/>
      <c r="ERP56" s="91"/>
      <c r="ERQ56" s="91"/>
      <c r="ERR56" s="91"/>
      <c r="ERS56" s="91"/>
      <c r="ERT56" s="91"/>
      <c r="ERU56" s="91"/>
      <c r="ERV56" s="91"/>
      <c r="ERW56" s="91"/>
      <c r="ERX56" s="91"/>
      <c r="ERY56" s="91"/>
      <c r="ERZ56" s="91"/>
      <c r="ESA56" s="91"/>
      <c r="ESB56" s="91"/>
      <c r="ESC56" s="91"/>
      <c r="ESD56" s="91"/>
      <c r="ESE56" s="91"/>
      <c r="ESF56" s="91"/>
      <c r="ESG56" s="91"/>
      <c r="ESH56" s="91"/>
      <c r="ESI56" s="91"/>
      <c r="ESJ56" s="91"/>
      <c r="ESK56" s="91"/>
      <c r="ESL56" s="91"/>
      <c r="ESM56" s="91"/>
      <c r="ESN56" s="91"/>
      <c r="ESO56" s="91"/>
      <c r="ESP56" s="91"/>
      <c r="ESQ56" s="91"/>
      <c r="ESR56" s="91"/>
      <c r="ESS56" s="91"/>
      <c r="EST56" s="91"/>
      <c r="ESU56" s="91"/>
      <c r="ESV56" s="91"/>
      <c r="ESW56" s="91"/>
      <c r="ESX56" s="91"/>
      <c r="ESY56" s="91"/>
      <c r="ESZ56" s="91"/>
      <c r="ETA56" s="91"/>
      <c r="ETB56" s="91"/>
      <c r="ETC56" s="91"/>
      <c r="ETD56" s="91"/>
      <c r="ETE56" s="91"/>
      <c r="ETF56" s="91"/>
      <c r="ETG56" s="91"/>
      <c r="ETH56" s="91"/>
      <c r="ETI56" s="91"/>
      <c r="ETJ56" s="91"/>
      <c r="ETK56" s="91"/>
      <c r="ETL56" s="91"/>
      <c r="ETM56" s="91"/>
      <c r="ETN56" s="91"/>
      <c r="ETO56" s="91"/>
      <c r="ETP56" s="91"/>
      <c r="ETQ56" s="91"/>
      <c r="ETR56" s="91"/>
      <c r="ETS56" s="91"/>
      <c r="ETT56" s="91"/>
      <c r="ETU56" s="91"/>
      <c r="ETV56" s="91"/>
      <c r="ETW56" s="91"/>
      <c r="ETX56" s="91"/>
      <c r="ETY56" s="91"/>
      <c r="ETZ56" s="91"/>
      <c r="EUA56" s="91"/>
      <c r="EUB56" s="91"/>
      <c r="EUC56" s="91"/>
      <c r="EUD56" s="91"/>
      <c r="EUE56" s="91"/>
      <c r="EUF56" s="91"/>
      <c r="EUG56" s="91"/>
      <c r="EUH56" s="91"/>
      <c r="EUI56" s="91"/>
      <c r="EUJ56" s="91"/>
      <c r="EUK56" s="91"/>
      <c r="EUL56" s="91"/>
      <c r="EUM56" s="91"/>
      <c r="EUN56" s="91"/>
      <c r="EUO56" s="91"/>
      <c r="EUP56" s="91"/>
      <c r="EUQ56" s="91"/>
      <c r="EUR56" s="91"/>
      <c r="EUS56" s="91"/>
      <c r="EUT56" s="91"/>
      <c r="EUU56" s="91"/>
      <c r="EUV56" s="91"/>
      <c r="EUW56" s="91"/>
      <c r="EUX56" s="91"/>
      <c r="EUY56" s="91"/>
      <c r="EUZ56" s="91"/>
      <c r="EVA56" s="91"/>
      <c r="EVB56" s="91"/>
      <c r="EVC56" s="91"/>
      <c r="EVD56" s="91"/>
      <c r="EVE56" s="91"/>
      <c r="EVF56" s="91"/>
      <c r="EVG56" s="91"/>
      <c r="EVH56" s="91"/>
      <c r="EVI56" s="91"/>
      <c r="EVJ56" s="91"/>
      <c r="EVK56" s="91"/>
      <c r="EVL56" s="91"/>
      <c r="EVM56" s="91"/>
      <c r="EVN56" s="91"/>
      <c r="EVO56" s="91"/>
      <c r="EVP56" s="91"/>
      <c r="EVQ56" s="91"/>
      <c r="EVR56" s="91"/>
      <c r="EVS56" s="91"/>
      <c r="EVT56" s="91"/>
      <c r="EVU56" s="91"/>
      <c r="EVV56" s="91"/>
      <c r="EVW56" s="91"/>
      <c r="EVX56" s="91"/>
      <c r="EVY56" s="91"/>
      <c r="EVZ56" s="91"/>
      <c r="EWA56" s="91"/>
      <c r="EWB56" s="91"/>
      <c r="EWC56" s="91"/>
      <c r="EWD56" s="91"/>
      <c r="EWE56" s="91"/>
      <c r="EWF56" s="91"/>
      <c r="EWG56" s="91"/>
      <c r="EWH56" s="91"/>
      <c r="EWI56" s="91"/>
      <c r="EWJ56" s="91"/>
      <c r="EWK56" s="91"/>
      <c r="EWL56" s="91"/>
      <c r="EWM56" s="91"/>
      <c r="EWN56" s="91"/>
      <c r="EWO56" s="91"/>
      <c r="EWP56" s="91"/>
      <c r="EWQ56" s="91"/>
      <c r="EWR56" s="91"/>
      <c r="EWS56" s="91"/>
      <c r="EWT56" s="91"/>
      <c r="EWU56" s="91"/>
      <c r="EWV56" s="91"/>
      <c r="EWW56" s="91"/>
      <c r="EWX56" s="91"/>
      <c r="EWY56" s="91"/>
      <c r="EWZ56" s="91"/>
      <c r="EXA56" s="91"/>
      <c r="EXB56" s="91"/>
      <c r="EXC56" s="91"/>
      <c r="EXD56" s="91"/>
      <c r="EXE56" s="91"/>
      <c r="EXF56" s="91"/>
      <c r="EXG56" s="91"/>
      <c r="EXH56" s="91"/>
      <c r="EXI56" s="91"/>
      <c r="EXJ56" s="91"/>
      <c r="EXK56" s="91"/>
      <c r="EXL56" s="91"/>
      <c r="EXM56" s="91"/>
      <c r="EXN56" s="91"/>
      <c r="EXO56" s="91"/>
      <c r="EXP56" s="91"/>
      <c r="EXQ56" s="91"/>
      <c r="EXR56" s="91"/>
      <c r="EXS56" s="91"/>
      <c r="EXT56" s="91"/>
      <c r="EXU56" s="91"/>
      <c r="EXV56" s="91"/>
      <c r="EXW56" s="91"/>
      <c r="EXX56" s="91"/>
      <c r="EXY56" s="91"/>
      <c r="EXZ56" s="91"/>
      <c r="EYA56" s="91"/>
      <c r="EYB56" s="91"/>
      <c r="EYC56" s="91"/>
      <c r="EYD56" s="91"/>
      <c r="EYE56" s="91"/>
      <c r="EYF56" s="91"/>
      <c r="EYG56" s="91"/>
      <c r="EYH56" s="91"/>
      <c r="EYI56" s="91"/>
      <c r="EYJ56" s="91"/>
      <c r="EYK56" s="91"/>
      <c r="EYL56" s="91"/>
      <c r="EYM56" s="91"/>
      <c r="EYN56" s="91"/>
      <c r="EYO56" s="91"/>
      <c r="EYP56" s="91"/>
      <c r="EYQ56" s="91"/>
      <c r="EYR56" s="91"/>
      <c r="EYS56" s="91"/>
      <c r="EYT56" s="91"/>
      <c r="EYU56" s="91"/>
      <c r="EYV56" s="91"/>
      <c r="EYW56" s="91"/>
      <c r="EYX56" s="91"/>
      <c r="EYY56" s="91"/>
      <c r="EYZ56" s="91"/>
      <c r="EZA56" s="91"/>
      <c r="EZB56" s="91"/>
      <c r="EZC56" s="91"/>
      <c r="EZD56" s="91"/>
      <c r="EZE56" s="91"/>
      <c r="EZF56" s="91"/>
      <c r="EZG56" s="91"/>
      <c r="EZH56" s="91"/>
      <c r="EZI56" s="91"/>
      <c r="EZJ56" s="91"/>
      <c r="EZK56" s="91"/>
      <c r="EZL56" s="91"/>
      <c r="EZM56" s="91"/>
      <c r="EZN56" s="91"/>
      <c r="EZO56" s="91"/>
      <c r="EZP56" s="91"/>
      <c r="EZQ56" s="91"/>
      <c r="EZR56" s="91"/>
      <c r="EZS56" s="91"/>
      <c r="EZT56" s="91"/>
      <c r="EZU56" s="91"/>
      <c r="EZV56" s="91"/>
      <c r="EZW56" s="91"/>
      <c r="EZX56" s="91"/>
      <c r="EZY56" s="91"/>
      <c r="EZZ56" s="91"/>
      <c r="FAA56" s="91"/>
      <c r="FAB56" s="91"/>
      <c r="FAC56" s="91"/>
      <c r="FAD56" s="91"/>
      <c r="FAE56" s="91"/>
      <c r="FAF56" s="91"/>
      <c r="FAG56" s="91"/>
      <c r="FAH56" s="91"/>
      <c r="FAI56" s="91"/>
      <c r="FAJ56" s="91"/>
      <c r="FAK56" s="91"/>
      <c r="FAL56" s="91"/>
      <c r="FAM56" s="91"/>
      <c r="FAN56" s="91"/>
      <c r="FAO56" s="91"/>
      <c r="FAP56" s="91"/>
      <c r="FAQ56" s="91"/>
      <c r="FAR56" s="91"/>
      <c r="FAS56" s="91"/>
      <c r="FAT56" s="91"/>
      <c r="FAU56" s="91"/>
      <c r="FAV56" s="91"/>
      <c r="FAW56" s="91"/>
      <c r="FAX56" s="91"/>
      <c r="FAY56" s="91"/>
      <c r="FAZ56" s="91"/>
      <c r="FBA56" s="91"/>
      <c r="FBB56" s="91"/>
      <c r="FBC56" s="91"/>
      <c r="FBD56" s="91"/>
      <c r="FBE56" s="91"/>
      <c r="FBF56" s="91"/>
      <c r="FBG56" s="91"/>
      <c r="FBH56" s="91"/>
      <c r="FBI56" s="91"/>
      <c r="FBJ56" s="91"/>
      <c r="FBK56" s="91"/>
      <c r="FBL56" s="91"/>
      <c r="FBM56" s="91"/>
      <c r="FBN56" s="91"/>
      <c r="FBO56" s="91"/>
      <c r="FBP56" s="91"/>
      <c r="FBQ56" s="91"/>
      <c r="FBR56" s="91"/>
      <c r="FBS56" s="91"/>
      <c r="FBT56" s="91"/>
      <c r="FBU56" s="91"/>
      <c r="FBV56" s="91"/>
      <c r="FBW56" s="91"/>
      <c r="FBX56" s="91"/>
      <c r="FBY56" s="91"/>
      <c r="FBZ56" s="91"/>
      <c r="FCA56" s="91"/>
      <c r="FCB56" s="91"/>
      <c r="FCC56" s="91"/>
      <c r="FCD56" s="91"/>
      <c r="FCE56" s="91"/>
      <c r="FCF56" s="91"/>
      <c r="FCG56" s="91"/>
      <c r="FCH56" s="91"/>
      <c r="FCI56" s="91"/>
      <c r="FCJ56" s="91"/>
      <c r="FCK56" s="91"/>
      <c r="FCL56" s="91"/>
      <c r="FCM56" s="91"/>
      <c r="FCN56" s="91"/>
      <c r="FCO56" s="91"/>
      <c r="FCP56" s="91"/>
      <c r="FCQ56" s="91"/>
      <c r="FCR56" s="91"/>
      <c r="FCS56" s="91"/>
      <c r="FCT56" s="91"/>
      <c r="FCU56" s="91"/>
      <c r="FCV56" s="91"/>
      <c r="FCW56" s="91"/>
      <c r="FCX56" s="91"/>
      <c r="FCY56" s="91"/>
      <c r="FCZ56" s="91"/>
      <c r="FDA56" s="91"/>
      <c r="FDB56" s="91"/>
      <c r="FDC56" s="91"/>
      <c r="FDD56" s="91"/>
      <c r="FDE56" s="91"/>
      <c r="FDF56" s="91"/>
      <c r="FDG56" s="91"/>
      <c r="FDH56" s="91"/>
      <c r="FDI56" s="91"/>
      <c r="FDJ56" s="91"/>
      <c r="FDK56" s="91"/>
      <c r="FDL56" s="91"/>
      <c r="FDM56" s="91"/>
      <c r="FDN56" s="91"/>
      <c r="FDO56" s="91"/>
      <c r="FDP56" s="91"/>
      <c r="FDQ56" s="91"/>
      <c r="FDR56" s="91"/>
      <c r="FDS56" s="91"/>
      <c r="FDT56" s="91"/>
      <c r="FDU56" s="91"/>
      <c r="FDV56" s="91"/>
      <c r="FDW56" s="91"/>
      <c r="FDX56" s="91"/>
      <c r="FDY56" s="91"/>
      <c r="FDZ56" s="91"/>
      <c r="FEA56" s="91"/>
      <c r="FEB56" s="91"/>
      <c r="FEC56" s="91"/>
      <c r="FED56" s="91"/>
      <c r="FEE56" s="91"/>
      <c r="FEF56" s="91"/>
      <c r="FEG56" s="91"/>
      <c r="FEH56" s="91"/>
      <c r="FEI56" s="91"/>
      <c r="FEJ56" s="91"/>
      <c r="FEK56" s="91"/>
      <c r="FEL56" s="91"/>
      <c r="FEM56" s="91"/>
      <c r="FEN56" s="91"/>
      <c r="FEO56" s="91"/>
      <c r="FEP56" s="91"/>
      <c r="FEQ56" s="91"/>
      <c r="FER56" s="91"/>
      <c r="FES56" s="91"/>
      <c r="FET56" s="91"/>
      <c r="FEU56" s="91"/>
      <c r="FEV56" s="91"/>
      <c r="FEW56" s="91"/>
      <c r="FEX56" s="91"/>
      <c r="FEY56" s="91"/>
      <c r="FEZ56" s="91"/>
      <c r="FFA56" s="91"/>
      <c r="FFB56" s="91"/>
      <c r="FFC56" s="91"/>
      <c r="FFD56" s="91"/>
      <c r="FFE56" s="91"/>
      <c r="FFF56" s="91"/>
      <c r="FFG56" s="91"/>
      <c r="FFH56" s="91"/>
      <c r="FFI56" s="91"/>
      <c r="FFJ56" s="91"/>
      <c r="FFK56" s="91"/>
      <c r="FFL56" s="91"/>
      <c r="FFM56" s="91"/>
      <c r="FFN56" s="91"/>
      <c r="FFO56" s="91"/>
      <c r="FFP56" s="91"/>
      <c r="FFQ56" s="91"/>
      <c r="FFR56" s="91"/>
      <c r="FFS56" s="91"/>
      <c r="FFT56" s="91"/>
      <c r="FFU56" s="91"/>
      <c r="FFV56" s="91"/>
      <c r="FFW56" s="91"/>
      <c r="FFX56" s="91"/>
      <c r="FFY56" s="91"/>
      <c r="FFZ56" s="91"/>
      <c r="FGA56" s="91"/>
      <c r="FGB56" s="91"/>
      <c r="FGC56" s="91"/>
      <c r="FGD56" s="91"/>
      <c r="FGE56" s="91"/>
      <c r="FGF56" s="91"/>
      <c r="FGG56" s="91"/>
      <c r="FGH56" s="91"/>
      <c r="FGI56" s="91"/>
      <c r="FGJ56" s="91"/>
      <c r="FGK56" s="91"/>
      <c r="FGL56" s="91"/>
      <c r="FGM56" s="91"/>
      <c r="FGN56" s="91"/>
      <c r="FGO56" s="91"/>
      <c r="FGP56" s="91"/>
      <c r="FGQ56" s="91"/>
      <c r="FGR56" s="91"/>
      <c r="FGS56" s="91"/>
      <c r="FGT56" s="91"/>
      <c r="FGU56" s="91"/>
      <c r="FGV56" s="91"/>
      <c r="FGW56" s="91"/>
      <c r="FGX56" s="91"/>
      <c r="FGY56" s="91"/>
      <c r="FGZ56" s="91"/>
      <c r="FHA56" s="91"/>
      <c r="FHB56" s="91"/>
      <c r="FHC56" s="91"/>
      <c r="FHD56" s="91"/>
      <c r="FHE56" s="91"/>
      <c r="FHF56" s="91"/>
      <c r="FHG56" s="91"/>
      <c r="FHH56" s="91"/>
      <c r="FHI56" s="91"/>
      <c r="FHJ56" s="91"/>
      <c r="FHK56" s="91"/>
      <c r="FHL56" s="91"/>
      <c r="FHM56" s="91"/>
      <c r="FHN56" s="91"/>
      <c r="FHO56" s="91"/>
      <c r="FHP56" s="91"/>
      <c r="FHQ56" s="91"/>
      <c r="FHR56" s="91"/>
      <c r="FHS56" s="91"/>
      <c r="FHT56" s="91"/>
      <c r="FHU56" s="91"/>
      <c r="FHV56" s="91"/>
      <c r="FHW56" s="91"/>
      <c r="FHX56" s="91"/>
      <c r="FHY56" s="91"/>
      <c r="FHZ56" s="91"/>
      <c r="FIA56" s="91"/>
      <c r="FIB56" s="91"/>
      <c r="FIC56" s="91"/>
      <c r="FID56" s="91"/>
      <c r="FIE56" s="91"/>
      <c r="FIF56" s="91"/>
      <c r="FIG56" s="91"/>
      <c r="FIH56" s="91"/>
      <c r="FII56" s="91"/>
      <c r="FIJ56" s="91"/>
      <c r="FIK56" s="91"/>
      <c r="FIL56" s="91"/>
      <c r="FIM56" s="91"/>
      <c r="FIN56" s="91"/>
      <c r="FIO56" s="91"/>
      <c r="FIP56" s="91"/>
      <c r="FIQ56" s="91"/>
      <c r="FIR56" s="91"/>
      <c r="FIS56" s="91"/>
      <c r="FIT56" s="91"/>
      <c r="FIU56" s="91"/>
      <c r="FIV56" s="91"/>
      <c r="FIW56" s="91"/>
      <c r="FIX56" s="91"/>
      <c r="FIY56" s="91"/>
      <c r="FIZ56" s="91"/>
      <c r="FJA56" s="91"/>
      <c r="FJB56" s="91"/>
      <c r="FJC56" s="91"/>
      <c r="FJD56" s="91"/>
      <c r="FJE56" s="91"/>
      <c r="FJF56" s="91"/>
      <c r="FJG56" s="91"/>
      <c r="FJH56" s="91"/>
      <c r="FJI56" s="91"/>
      <c r="FJJ56" s="91"/>
      <c r="FJK56" s="91"/>
      <c r="FJL56" s="91"/>
      <c r="FJM56" s="91"/>
      <c r="FJN56" s="91"/>
      <c r="FJO56" s="91"/>
      <c r="FJP56" s="91"/>
      <c r="FJQ56" s="91"/>
      <c r="FJR56" s="91"/>
      <c r="FJS56" s="91"/>
      <c r="FJT56" s="91"/>
      <c r="FJU56" s="91"/>
      <c r="FJV56" s="91"/>
      <c r="FJW56" s="91"/>
      <c r="FJX56" s="91"/>
      <c r="FJY56" s="91"/>
      <c r="FJZ56" s="91"/>
      <c r="FKA56" s="91"/>
      <c r="FKB56" s="91"/>
      <c r="FKC56" s="91"/>
      <c r="FKD56" s="91"/>
      <c r="FKE56" s="91"/>
      <c r="FKF56" s="91"/>
      <c r="FKG56" s="91"/>
      <c r="FKH56" s="91"/>
      <c r="FKI56" s="91"/>
      <c r="FKJ56" s="91"/>
      <c r="FKK56" s="91"/>
      <c r="FKL56" s="91"/>
      <c r="FKM56" s="91"/>
      <c r="FKN56" s="91"/>
      <c r="FKO56" s="91"/>
      <c r="FKP56" s="91"/>
      <c r="FKQ56" s="91"/>
      <c r="FKR56" s="91"/>
      <c r="FKS56" s="91"/>
      <c r="FKT56" s="91"/>
      <c r="FKU56" s="91"/>
      <c r="FKV56" s="91"/>
      <c r="FKW56" s="91"/>
      <c r="FKX56" s="91"/>
      <c r="FKY56" s="91"/>
      <c r="FKZ56" s="91"/>
      <c r="FLA56" s="91"/>
      <c r="FLB56" s="91"/>
      <c r="FLC56" s="91"/>
      <c r="FLD56" s="91"/>
      <c r="FLE56" s="91"/>
      <c r="FLF56" s="91"/>
      <c r="FLG56" s="91"/>
      <c r="FLH56" s="91"/>
      <c r="FLI56" s="91"/>
      <c r="FLJ56" s="91"/>
      <c r="FLK56" s="91"/>
      <c r="FLL56" s="91"/>
      <c r="FLM56" s="91"/>
      <c r="FLN56" s="91"/>
      <c r="FLO56" s="91"/>
      <c r="FLP56" s="91"/>
      <c r="FLQ56" s="91"/>
      <c r="FLR56" s="91"/>
      <c r="FLS56" s="91"/>
      <c r="FLT56" s="91"/>
      <c r="FLU56" s="91"/>
      <c r="FLV56" s="91"/>
      <c r="FLW56" s="91"/>
      <c r="FLX56" s="91"/>
      <c r="FLY56" s="91"/>
      <c r="FLZ56" s="91"/>
      <c r="FMA56" s="91"/>
      <c r="FMB56" s="91"/>
      <c r="FMC56" s="91"/>
      <c r="FMD56" s="91"/>
      <c r="FME56" s="91"/>
      <c r="FMF56" s="91"/>
      <c r="FMG56" s="91"/>
      <c r="FMH56" s="91"/>
      <c r="FMI56" s="91"/>
      <c r="FMJ56" s="91"/>
      <c r="FMK56" s="91"/>
      <c r="FML56" s="91"/>
      <c r="FMM56" s="91"/>
      <c r="FMN56" s="91"/>
      <c r="FMO56" s="91"/>
      <c r="FMP56" s="91"/>
      <c r="FMQ56" s="91"/>
      <c r="FMR56" s="91"/>
      <c r="FMS56" s="91"/>
      <c r="FMT56" s="91"/>
      <c r="FMU56" s="91"/>
      <c r="FMV56" s="91"/>
      <c r="FMW56" s="91"/>
      <c r="FMX56" s="91"/>
      <c r="FMY56" s="91"/>
      <c r="FMZ56" s="91"/>
      <c r="FNA56" s="91"/>
      <c r="FNB56" s="91"/>
      <c r="FNC56" s="91"/>
      <c r="FND56" s="91"/>
      <c r="FNE56" s="91"/>
      <c r="FNF56" s="91"/>
      <c r="FNG56" s="91"/>
      <c r="FNH56" s="91"/>
      <c r="FNI56" s="91"/>
      <c r="FNJ56" s="91"/>
      <c r="FNK56" s="91"/>
      <c r="FNL56" s="91"/>
      <c r="FNM56" s="91"/>
      <c r="FNN56" s="91"/>
      <c r="FNO56" s="91"/>
      <c r="FNP56" s="91"/>
      <c r="FNQ56" s="91"/>
      <c r="FNR56" s="91"/>
      <c r="FNS56" s="91"/>
      <c r="FNT56" s="91"/>
      <c r="FNU56" s="91"/>
      <c r="FNV56" s="91"/>
      <c r="FNW56" s="91"/>
      <c r="FNX56" s="91"/>
      <c r="FNY56" s="91"/>
      <c r="FNZ56" s="91"/>
      <c r="FOA56" s="91"/>
      <c r="FOB56" s="91"/>
      <c r="FOC56" s="91"/>
      <c r="FOD56" s="91"/>
      <c r="FOE56" s="91"/>
      <c r="FOF56" s="91"/>
      <c r="FOG56" s="91"/>
      <c r="FOH56" s="91"/>
      <c r="FOI56" s="91"/>
      <c r="FOJ56" s="91"/>
      <c r="FOK56" s="91"/>
      <c r="FOL56" s="91"/>
      <c r="FOM56" s="91"/>
      <c r="FON56" s="91"/>
      <c r="FOO56" s="91"/>
      <c r="FOP56" s="91"/>
      <c r="FOQ56" s="91"/>
      <c r="FOR56" s="91"/>
      <c r="FOS56" s="91"/>
      <c r="FOT56" s="91"/>
      <c r="FOU56" s="91"/>
      <c r="FOV56" s="91"/>
      <c r="FOW56" s="91"/>
      <c r="FOX56" s="91"/>
      <c r="FOY56" s="91"/>
      <c r="FOZ56" s="91"/>
      <c r="FPA56" s="91"/>
      <c r="FPB56" s="91"/>
      <c r="FPC56" s="91"/>
      <c r="FPD56" s="91"/>
      <c r="FPE56" s="91"/>
      <c r="FPF56" s="91"/>
      <c r="FPG56" s="91"/>
      <c r="FPH56" s="91"/>
      <c r="FPI56" s="91"/>
      <c r="FPJ56" s="91"/>
      <c r="FPK56" s="91"/>
      <c r="FPL56" s="91"/>
      <c r="FPM56" s="91"/>
      <c r="FPN56" s="91"/>
      <c r="FPO56" s="91"/>
      <c r="FPP56" s="91"/>
      <c r="FPQ56" s="91"/>
      <c r="FPR56" s="91"/>
      <c r="FPS56" s="91"/>
      <c r="FPT56" s="91"/>
      <c r="FPU56" s="91"/>
      <c r="FPV56" s="91"/>
      <c r="FPW56" s="91"/>
      <c r="FPX56" s="91"/>
      <c r="FPY56" s="91"/>
      <c r="FPZ56" s="91"/>
      <c r="FQA56" s="91"/>
      <c r="FQB56" s="91"/>
      <c r="FQC56" s="91"/>
      <c r="FQD56" s="91"/>
      <c r="FQE56" s="91"/>
      <c r="FQF56" s="91"/>
      <c r="FQG56" s="91"/>
      <c r="FQH56" s="91"/>
      <c r="FQI56" s="91"/>
      <c r="FQJ56" s="91"/>
      <c r="FQK56" s="91"/>
      <c r="FQL56" s="91"/>
      <c r="FQM56" s="91"/>
      <c r="FQN56" s="91"/>
      <c r="FQO56" s="91"/>
      <c r="FQP56" s="91"/>
      <c r="FQQ56" s="91"/>
      <c r="FQR56" s="91"/>
      <c r="FQS56" s="91"/>
      <c r="FQT56" s="91"/>
      <c r="FQU56" s="91"/>
      <c r="FQV56" s="91"/>
      <c r="FQW56" s="91"/>
      <c r="FQX56" s="91"/>
      <c r="FQY56" s="91"/>
      <c r="FQZ56" s="91"/>
      <c r="FRA56" s="91"/>
      <c r="FRB56" s="91"/>
      <c r="FRC56" s="91"/>
      <c r="FRD56" s="91"/>
      <c r="FRE56" s="91"/>
      <c r="FRF56" s="91"/>
      <c r="FRG56" s="91"/>
      <c r="FRH56" s="91"/>
      <c r="FRI56" s="91"/>
      <c r="FRJ56" s="91"/>
      <c r="FRK56" s="91"/>
      <c r="FRL56" s="91"/>
      <c r="FRM56" s="91"/>
      <c r="FRN56" s="91"/>
      <c r="FRO56" s="91"/>
      <c r="FRP56" s="91"/>
      <c r="FRQ56" s="91"/>
      <c r="FRR56" s="91"/>
      <c r="FRS56" s="91"/>
      <c r="FRT56" s="91"/>
      <c r="FRU56" s="91"/>
      <c r="FRV56" s="91"/>
      <c r="FRW56" s="91"/>
      <c r="FRX56" s="91"/>
      <c r="FRY56" s="91"/>
      <c r="FRZ56" s="91"/>
      <c r="FSA56" s="91"/>
      <c r="FSB56" s="91"/>
      <c r="FSC56" s="91"/>
      <c r="FSD56" s="91"/>
      <c r="FSE56" s="91"/>
      <c r="FSF56" s="91"/>
      <c r="FSG56" s="91"/>
      <c r="FSH56" s="91"/>
      <c r="FSI56" s="91"/>
      <c r="FSJ56" s="91"/>
      <c r="FSK56" s="91"/>
      <c r="FSL56" s="91"/>
      <c r="FSM56" s="91"/>
      <c r="FSN56" s="91"/>
      <c r="FSO56" s="91"/>
      <c r="FSP56" s="91"/>
      <c r="FSQ56" s="91"/>
      <c r="FSR56" s="91"/>
      <c r="FSS56" s="91"/>
      <c r="FST56" s="91"/>
      <c r="FSU56" s="91"/>
      <c r="FSV56" s="91"/>
      <c r="FSW56" s="91"/>
      <c r="FSX56" s="91"/>
      <c r="FSY56" s="91"/>
      <c r="FSZ56" s="91"/>
      <c r="FTA56" s="91"/>
      <c r="FTB56" s="91"/>
      <c r="FTC56" s="91"/>
      <c r="FTD56" s="91"/>
      <c r="FTE56" s="91"/>
      <c r="FTF56" s="91"/>
      <c r="FTG56" s="91"/>
      <c r="FTH56" s="91"/>
      <c r="FTI56" s="91"/>
      <c r="FTJ56" s="91"/>
      <c r="FTK56" s="91"/>
      <c r="FTL56" s="91"/>
      <c r="FTM56" s="91"/>
      <c r="FTN56" s="91"/>
      <c r="FTO56" s="91"/>
      <c r="FTP56" s="91"/>
      <c r="FTQ56" s="91"/>
      <c r="FTR56" s="91"/>
      <c r="FTS56" s="91"/>
      <c r="FTT56" s="91"/>
      <c r="FTU56" s="91"/>
      <c r="FTV56" s="91"/>
      <c r="FTW56" s="91"/>
      <c r="FTX56" s="91"/>
      <c r="FTY56" s="91"/>
      <c r="FTZ56" s="91"/>
      <c r="FUA56" s="91"/>
      <c r="FUB56" s="91"/>
      <c r="FUC56" s="91"/>
      <c r="FUD56" s="91"/>
      <c r="FUE56" s="91"/>
      <c r="FUF56" s="91"/>
      <c r="FUG56" s="91"/>
      <c r="FUH56" s="91"/>
      <c r="FUI56" s="91"/>
      <c r="FUJ56" s="91"/>
      <c r="FUK56" s="91"/>
      <c r="FUL56" s="91"/>
      <c r="FUM56" s="91"/>
      <c r="FUN56" s="91"/>
      <c r="FUO56" s="91"/>
      <c r="FUP56" s="91"/>
      <c r="FUQ56" s="91"/>
      <c r="FUR56" s="91"/>
      <c r="FUS56" s="91"/>
      <c r="FUT56" s="91"/>
      <c r="FUU56" s="91"/>
      <c r="FUV56" s="91"/>
      <c r="FUW56" s="91"/>
      <c r="FUX56" s="91"/>
      <c r="FUY56" s="91"/>
      <c r="FUZ56" s="91"/>
      <c r="FVA56" s="91"/>
      <c r="FVB56" s="91"/>
      <c r="FVC56" s="91"/>
      <c r="FVD56" s="91"/>
      <c r="FVE56" s="91"/>
      <c r="FVF56" s="91"/>
      <c r="FVG56" s="91"/>
      <c r="FVH56" s="91"/>
      <c r="FVI56" s="91"/>
      <c r="FVJ56" s="91"/>
      <c r="FVK56" s="91"/>
      <c r="FVL56" s="91"/>
      <c r="FVM56" s="91"/>
      <c r="FVN56" s="91"/>
      <c r="FVO56" s="91"/>
      <c r="FVP56" s="91"/>
      <c r="FVQ56" s="91"/>
      <c r="FVR56" s="91"/>
      <c r="FVS56" s="91"/>
      <c r="FVT56" s="91"/>
      <c r="FVU56" s="91"/>
      <c r="FVV56" s="91"/>
      <c r="FVW56" s="91"/>
      <c r="FVX56" s="91"/>
      <c r="FVY56" s="91"/>
      <c r="FVZ56" s="91"/>
      <c r="FWA56" s="91"/>
      <c r="FWB56" s="91"/>
      <c r="FWC56" s="91"/>
      <c r="FWD56" s="91"/>
      <c r="FWE56" s="91"/>
      <c r="FWF56" s="91"/>
      <c r="FWG56" s="91"/>
      <c r="FWH56" s="91"/>
      <c r="FWI56" s="91"/>
      <c r="FWJ56" s="91"/>
      <c r="FWK56" s="91"/>
      <c r="FWL56" s="91"/>
      <c r="FWM56" s="91"/>
      <c r="FWN56" s="91"/>
      <c r="FWO56" s="91"/>
      <c r="FWP56" s="91"/>
      <c r="FWQ56" s="91"/>
      <c r="FWR56" s="91"/>
      <c r="FWS56" s="91"/>
      <c r="FWT56" s="91"/>
      <c r="FWU56" s="91"/>
      <c r="FWV56" s="91"/>
      <c r="FWW56" s="91"/>
      <c r="FWX56" s="91"/>
      <c r="FWY56" s="91"/>
      <c r="FWZ56" s="91"/>
      <c r="FXA56" s="91"/>
      <c r="FXB56" s="91"/>
      <c r="FXC56" s="91"/>
      <c r="FXD56" s="91"/>
      <c r="FXE56" s="91"/>
      <c r="FXF56" s="91"/>
      <c r="FXG56" s="91"/>
      <c r="FXH56" s="91"/>
      <c r="FXI56" s="91"/>
      <c r="FXJ56" s="91"/>
      <c r="FXK56" s="91"/>
      <c r="FXL56" s="91"/>
      <c r="FXM56" s="91"/>
      <c r="FXN56" s="91"/>
      <c r="FXO56" s="91"/>
      <c r="FXP56" s="91"/>
      <c r="FXQ56" s="91"/>
      <c r="FXR56" s="91"/>
      <c r="FXS56" s="91"/>
      <c r="FXT56" s="91"/>
      <c r="FXU56" s="91"/>
      <c r="FXV56" s="91"/>
      <c r="FXW56" s="91"/>
      <c r="FXX56" s="91"/>
      <c r="FXY56" s="91"/>
      <c r="FXZ56" s="91"/>
      <c r="FYA56" s="91"/>
      <c r="FYB56" s="91"/>
      <c r="FYC56" s="91"/>
      <c r="FYD56" s="91"/>
      <c r="FYE56" s="91"/>
      <c r="FYF56" s="91"/>
      <c r="FYG56" s="91"/>
      <c r="FYH56" s="91"/>
      <c r="FYI56" s="91"/>
      <c r="FYJ56" s="91"/>
      <c r="FYK56" s="91"/>
      <c r="FYL56" s="91"/>
      <c r="FYM56" s="91"/>
      <c r="FYN56" s="91"/>
      <c r="FYO56" s="91"/>
      <c r="FYP56" s="91"/>
      <c r="FYQ56" s="91"/>
      <c r="FYR56" s="91"/>
      <c r="FYS56" s="91"/>
      <c r="FYT56" s="91"/>
      <c r="FYU56" s="91"/>
      <c r="FYV56" s="91"/>
      <c r="FYW56" s="91"/>
      <c r="FYX56" s="91"/>
      <c r="FYY56" s="91"/>
      <c r="FYZ56" s="91"/>
      <c r="FZA56" s="91"/>
      <c r="FZB56" s="91"/>
      <c r="FZC56" s="91"/>
      <c r="FZD56" s="91"/>
      <c r="FZE56" s="91"/>
      <c r="FZF56" s="91"/>
      <c r="FZG56" s="91"/>
      <c r="FZH56" s="91"/>
      <c r="FZI56" s="91"/>
      <c r="FZJ56" s="91"/>
      <c r="FZK56" s="91"/>
      <c r="FZL56" s="91"/>
      <c r="FZM56" s="91"/>
      <c r="FZN56" s="91"/>
      <c r="FZO56" s="91"/>
      <c r="FZP56" s="91"/>
      <c r="FZQ56" s="91"/>
      <c r="FZR56" s="91"/>
      <c r="FZS56" s="91"/>
      <c r="FZT56" s="91"/>
      <c r="FZU56" s="91"/>
      <c r="FZV56" s="91"/>
      <c r="FZW56" s="91"/>
      <c r="FZX56" s="91"/>
      <c r="FZY56" s="91"/>
      <c r="FZZ56" s="91"/>
      <c r="GAA56" s="91"/>
      <c r="GAB56" s="91"/>
      <c r="GAC56" s="91"/>
      <c r="GAD56" s="91"/>
      <c r="GAE56" s="91"/>
      <c r="GAF56" s="91"/>
      <c r="GAG56" s="91"/>
      <c r="GAH56" s="91"/>
      <c r="GAI56" s="91"/>
      <c r="GAJ56" s="91"/>
      <c r="GAK56" s="91"/>
      <c r="GAL56" s="91"/>
      <c r="GAM56" s="91"/>
      <c r="GAN56" s="91"/>
      <c r="GAO56" s="91"/>
      <c r="GAP56" s="91"/>
      <c r="GAQ56" s="91"/>
      <c r="GAR56" s="91"/>
      <c r="GAS56" s="91"/>
      <c r="GAT56" s="91"/>
      <c r="GAU56" s="91"/>
      <c r="GAV56" s="91"/>
      <c r="GAW56" s="91"/>
      <c r="GAX56" s="91"/>
      <c r="GAY56" s="91"/>
      <c r="GAZ56" s="91"/>
      <c r="GBA56" s="91"/>
      <c r="GBB56" s="91"/>
      <c r="GBC56" s="91"/>
      <c r="GBD56" s="91"/>
      <c r="GBE56" s="91"/>
      <c r="GBF56" s="91"/>
      <c r="GBG56" s="91"/>
      <c r="GBH56" s="91"/>
      <c r="GBI56" s="91"/>
      <c r="GBJ56" s="91"/>
      <c r="GBK56" s="91"/>
      <c r="GBL56" s="91"/>
      <c r="GBM56" s="91"/>
      <c r="GBN56" s="91"/>
      <c r="GBO56" s="91"/>
      <c r="GBP56" s="91"/>
      <c r="GBQ56" s="91"/>
      <c r="GBR56" s="91"/>
      <c r="GBS56" s="91"/>
      <c r="GBT56" s="91"/>
      <c r="GBU56" s="91"/>
      <c r="GBV56" s="91"/>
      <c r="GBW56" s="91"/>
      <c r="GBX56" s="91"/>
      <c r="GBY56" s="91"/>
      <c r="GBZ56" s="91"/>
      <c r="GCA56" s="91"/>
      <c r="GCB56" s="91"/>
      <c r="GCC56" s="91"/>
      <c r="GCD56" s="91"/>
      <c r="GCE56" s="91"/>
      <c r="GCF56" s="91"/>
      <c r="GCG56" s="91"/>
      <c r="GCH56" s="91"/>
      <c r="GCI56" s="91"/>
      <c r="GCJ56" s="91"/>
      <c r="GCK56" s="91"/>
      <c r="GCL56" s="91"/>
      <c r="GCM56" s="91"/>
      <c r="GCN56" s="91"/>
      <c r="GCO56" s="91"/>
      <c r="GCP56" s="91"/>
      <c r="GCQ56" s="91"/>
      <c r="GCR56" s="91"/>
      <c r="GCS56" s="91"/>
      <c r="GCT56" s="91"/>
      <c r="GCU56" s="91"/>
      <c r="GCV56" s="91"/>
      <c r="GCW56" s="91"/>
      <c r="GCX56" s="91"/>
      <c r="GCY56" s="91"/>
      <c r="GCZ56" s="91"/>
      <c r="GDA56" s="91"/>
      <c r="GDB56" s="91"/>
      <c r="GDC56" s="91"/>
      <c r="GDD56" s="91"/>
      <c r="GDE56" s="91"/>
      <c r="GDF56" s="91"/>
      <c r="GDG56" s="91"/>
      <c r="GDH56" s="91"/>
      <c r="GDI56" s="91"/>
      <c r="GDJ56" s="91"/>
      <c r="GDK56" s="91"/>
      <c r="GDL56" s="91"/>
      <c r="GDM56" s="91"/>
      <c r="GDN56" s="91"/>
      <c r="GDO56" s="91"/>
      <c r="GDP56" s="91"/>
      <c r="GDQ56" s="91"/>
      <c r="GDR56" s="91"/>
      <c r="GDS56" s="91"/>
      <c r="GDT56" s="91"/>
      <c r="GDU56" s="91"/>
      <c r="GDV56" s="91"/>
      <c r="GDW56" s="91"/>
      <c r="GDX56" s="91"/>
      <c r="GDY56" s="91"/>
      <c r="GDZ56" s="91"/>
      <c r="GEA56" s="91"/>
      <c r="GEB56" s="91"/>
      <c r="GEC56" s="91"/>
      <c r="GED56" s="91"/>
      <c r="GEE56" s="91"/>
      <c r="GEF56" s="91"/>
      <c r="GEG56" s="91"/>
      <c r="GEH56" s="91"/>
      <c r="GEI56" s="91"/>
      <c r="GEJ56" s="91"/>
      <c r="GEK56" s="91"/>
      <c r="GEL56" s="91"/>
      <c r="GEM56" s="91"/>
      <c r="GEN56" s="91"/>
      <c r="GEO56" s="91"/>
      <c r="GEP56" s="91"/>
      <c r="GEQ56" s="91"/>
      <c r="GER56" s="91"/>
      <c r="GES56" s="91"/>
      <c r="GET56" s="91"/>
      <c r="GEU56" s="91"/>
      <c r="GEV56" s="91"/>
      <c r="GEW56" s="91"/>
      <c r="GEX56" s="91"/>
      <c r="GEY56" s="91"/>
      <c r="GEZ56" s="91"/>
      <c r="GFA56" s="91"/>
      <c r="GFB56" s="91"/>
      <c r="GFC56" s="91"/>
      <c r="GFD56" s="91"/>
      <c r="GFE56" s="91"/>
      <c r="GFF56" s="91"/>
      <c r="GFG56" s="91"/>
      <c r="GFH56" s="91"/>
      <c r="GFI56" s="91"/>
      <c r="GFJ56" s="91"/>
      <c r="GFK56" s="91"/>
      <c r="GFL56" s="91"/>
      <c r="GFM56" s="91"/>
      <c r="GFN56" s="91"/>
      <c r="GFO56" s="91"/>
      <c r="GFP56" s="91"/>
      <c r="GFQ56" s="91"/>
      <c r="GFR56" s="91"/>
      <c r="GFS56" s="91"/>
      <c r="GFT56" s="91"/>
      <c r="GFU56" s="91"/>
      <c r="GFV56" s="91"/>
      <c r="GFW56" s="91"/>
      <c r="GFX56" s="91"/>
      <c r="GFY56" s="91"/>
      <c r="GFZ56" s="91"/>
      <c r="GGA56" s="91"/>
      <c r="GGB56" s="91"/>
      <c r="GGC56" s="91"/>
      <c r="GGD56" s="91"/>
      <c r="GGE56" s="91"/>
      <c r="GGF56" s="91"/>
      <c r="GGG56" s="91"/>
      <c r="GGH56" s="91"/>
      <c r="GGI56" s="91"/>
      <c r="GGJ56" s="91"/>
      <c r="GGK56" s="91"/>
      <c r="GGL56" s="91"/>
      <c r="GGM56" s="91"/>
      <c r="GGN56" s="91"/>
      <c r="GGO56" s="91"/>
      <c r="GGP56" s="91"/>
      <c r="GGQ56" s="91"/>
      <c r="GGR56" s="91"/>
      <c r="GGS56" s="91"/>
      <c r="GGT56" s="91"/>
      <c r="GGU56" s="91"/>
      <c r="GGV56" s="91"/>
      <c r="GGW56" s="91"/>
      <c r="GGX56" s="91"/>
      <c r="GGY56" s="91"/>
      <c r="GGZ56" s="91"/>
      <c r="GHA56" s="91"/>
      <c r="GHB56" s="91"/>
      <c r="GHC56" s="91"/>
      <c r="GHD56" s="91"/>
      <c r="GHE56" s="91"/>
      <c r="GHF56" s="91"/>
      <c r="GHG56" s="91"/>
      <c r="GHH56" s="91"/>
      <c r="GHI56" s="91"/>
      <c r="GHJ56" s="91"/>
      <c r="GHK56" s="91"/>
      <c r="GHL56" s="91"/>
      <c r="GHM56" s="91"/>
      <c r="GHN56" s="91"/>
      <c r="GHO56" s="91"/>
      <c r="GHP56" s="91"/>
      <c r="GHQ56" s="91"/>
      <c r="GHR56" s="91"/>
      <c r="GHS56" s="91"/>
      <c r="GHT56" s="91"/>
      <c r="GHU56" s="91"/>
      <c r="GHV56" s="91"/>
      <c r="GHW56" s="91"/>
      <c r="GHX56" s="91"/>
      <c r="GHY56" s="91"/>
      <c r="GHZ56" s="91"/>
      <c r="GIA56" s="91"/>
      <c r="GIB56" s="91"/>
      <c r="GIC56" s="91"/>
      <c r="GID56" s="91"/>
      <c r="GIE56" s="91"/>
      <c r="GIF56" s="91"/>
      <c r="GIG56" s="91"/>
      <c r="GIH56" s="91"/>
      <c r="GII56" s="91"/>
      <c r="GIJ56" s="91"/>
      <c r="GIK56" s="91"/>
      <c r="GIL56" s="91"/>
      <c r="GIM56" s="91"/>
      <c r="GIN56" s="91"/>
      <c r="GIO56" s="91"/>
      <c r="GIP56" s="91"/>
      <c r="GIQ56" s="91"/>
      <c r="GIR56" s="91"/>
      <c r="GIS56" s="91"/>
      <c r="GIT56" s="91"/>
      <c r="GIU56" s="91"/>
      <c r="GIV56" s="91"/>
      <c r="GIW56" s="91"/>
      <c r="GIX56" s="91"/>
      <c r="GIY56" s="91"/>
      <c r="GIZ56" s="91"/>
      <c r="GJA56" s="91"/>
      <c r="GJB56" s="91"/>
      <c r="GJC56" s="91"/>
      <c r="GJD56" s="91"/>
      <c r="GJE56" s="91"/>
      <c r="GJF56" s="91"/>
      <c r="GJG56" s="91"/>
      <c r="GJH56" s="91"/>
      <c r="GJI56" s="91"/>
      <c r="GJJ56" s="91"/>
      <c r="GJK56" s="91"/>
      <c r="GJL56" s="91"/>
      <c r="GJM56" s="91"/>
      <c r="GJN56" s="91"/>
      <c r="GJO56" s="91"/>
      <c r="GJP56" s="91"/>
      <c r="GJQ56" s="91"/>
      <c r="GJR56" s="91"/>
      <c r="GJS56" s="91"/>
      <c r="GJT56" s="91"/>
      <c r="GJU56" s="91"/>
      <c r="GJV56" s="91"/>
      <c r="GJW56" s="91"/>
      <c r="GJX56" s="91"/>
      <c r="GJY56" s="91"/>
      <c r="GJZ56" s="91"/>
      <c r="GKA56" s="91"/>
      <c r="GKB56" s="91"/>
      <c r="GKC56" s="91"/>
      <c r="GKD56" s="91"/>
      <c r="GKE56" s="91"/>
      <c r="GKF56" s="91"/>
      <c r="GKG56" s="91"/>
      <c r="GKH56" s="91"/>
      <c r="GKI56" s="91"/>
      <c r="GKJ56" s="91"/>
      <c r="GKK56" s="91"/>
      <c r="GKL56" s="91"/>
      <c r="GKM56" s="91"/>
      <c r="GKN56" s="91"/>
      <c r="GKO56" s="91"/>
      <c r="GKP56" s="91"/>
      <c r="GKQ56" s="91"/>
      <c r="GKR56" s="91"/>
      <c r="GKS56" s="91"/>
      <c r="GKT56" s="91"/>
      <c r="GKU56" s="91"/>
      <c r="GKV56" s="91"/>
      <c r="GKW56" s="91"/>
      <c r="GKX56" s="91"/>
      <c r="GKY56" s="91"/>
      <c r="GKZ56" s="91"/>
      <c r="GLA56" s="91"/>
      <c r="GLB56" s="91"/>
      <c r="GLC56" s="91"/>
      <c r="GLD56" s="91"/>
      <c r="GLE56" s="91"/>
      <c r="GLF56" s="91"/>
      <c r="GLG56" s="91"/>
      <c r="GLH56" s="91"/>
      <c r="GLI56" s="91"/>
      <c r="GLJ56" s="91"/>
      <c r="GLK56" s="91"/>
      <c r="GLL56" s="91"/>
      <c r="GLM56" s="91"/>
      <c r="GLN56" s="91"/>
      <c r="GLO56" s="91"/>
      <c r="GLP56" s="91"/>
      <c r="GLQ56" s="91"/>
      <c r="GLR56" s="91"/>
      <c r="GLS56" s="91"/>
      <c r="GLT56" s="91"/>
      <c r="GLU56" s="91"/>
      <c r="GLV56" s="91"/>
      <c r="GLW56" s="91"/>
      <c r="GLX56" s="91"/>
      <c r="GLY56" s="91"/>
      <c r="GLZ56" s="91"/>
      <c r="GMA56" s="91"/>
      <c r="GMB56" s="91"/>
      <c r="GMC56" s="91"/>
      <c r="GMD56" s="91"/>
      <c r="GME56" s="91"/>
      <c r="GMF56" s="91"/>
      <c r="GMG56" s="91"/>
      <c r="GMH56" s="91"/>
      <c r="GMI56" s="91"/>
      <c r="GMJ56" s="91"/>
      <c r="GMK56" s="91"/>
      <c r="GML56" s="91"/>
      <c r="GMM56" s="91"/>
      <c r="GMN56" s="91"/>
      <c r="GMO56" s="91"/>
      <c r="GMP56" s="91"/>
      <c r="GMQ56" s="91"/>
      <c r="GMR56" s="91"/>
      <c r="GMS56" s="91"/>
      <c r="GMT56" s="91"/>
      <c r="GMU56" s="91"/>
      <c r="GMV56" s="91"/>
      <c r="GMW56" s="91"/>
      <c r="GMX56" s="91"/>
      <c r="GMY56" s="91"/>
      <c r="GMZ56" s="91"/>
      <c r="GNA56" s="91"/>
      <c r="GNB56" s="91"/>
      <c r="GNC56" s="91"/>
      <c r="GND56" s="91"/>
      <c r="GNE56" s="91"/>
      <c r="GNF56" s="91"/>
      <c r="GNG56" s="91"/>
      <c r="GNH56" s="91"/>
      <c r="GNI56" s="91"/>
      <c r="GNJ56" s="91"/>
      <c r="GNK56" s="91"/>
      <c r="GNL56" s="91"/>
      <c r="GNM56" s="91"/>
      <c r="GNN56" s="91"/>
      <c r="GNO56" s="91"/>
      <c r="GNP56" s="91"/>
      <c r="GNQ56" s="91"/>
      <c r="GNR56" s="91"/>
      <c r="GNS56" s="91"/>
      <c r="GNT56" s="91"/>
      <c r="GNU56" s="91"/>
      <c r="GNV56" s="91"/>
      <c r="GNW56" s="91"/>
      <c r="GNX56" s="91"/>
      <c r="GNY56" s="91"/>
      <c r="GNZ56" s="91"/>
      <c r="GOA56" s="91"/>
      <c r="GOB56" s="91"/>
      <c r="GOC56" s="91"/>
      <c r="GOD56" s="91"/>
      <c r="GOE56" s="91"/>
      <c r="GOF56" s="91"/>
      <c r="GOG56" s="91"/>
      <c r="GOH56" s="91"/>
      <c r="GOI56" s="91"/>
      <c r="GOJ56" s="91"/>
      <c r="GOK56" s="91"/>
      <c r="GOL56" s="91"/>
      <c r="GOM56" s="91"/>
      <c r="GON56" s="91"/>
      <c r="GOO56" s="91"/>
      <c r="GOP56" s="91"/>
      <c r="GOQ56" s="91"/>
      <c r="GOR56" s="91"/>
      <c r="GOS56" s="91"/>
      <c r="GOT56" s="91"/>
      <c r="GOU56" s="91"/>
      <c r="GOV56" s="91"/>
      <c r="GOW56" s="91"/>
      <c r="GOX56" s="91"/>
      <c r="GOY56" s="91"/>
      <c r="GOZ56" s="91"/>
      <c r="GPA56" s="91"/>
      <c r="GPB56" s="91"/>
      <c r="GPC56" s="91"/>
      <c r="GPD56" s="91"/>
      <c r="GPE56" s="91"/>
      <c r="GPF56" s="91"/>
      <c r="GPG56" s="91"/>
      <c r="GPH56" s="91"/>
      <c r="GPI56" s="91"/>
      <c r="GPJ56" s="91"/>
      <c r="GPK56" s="91"/>
      <c r="GPL56" s="91"/>
      <c r="GPM56" s="91"/>
      <c r="GPN56" s="91"/>
      <c r="GPO56" s="91"/>
      <c r="GPP56" s="91"/>
      <c r="GPQ56" s="91"/>
      <c r="GPR56" s="91"/>
      <c r="GPS56" s="91"/>
      <c r="GPT56" s="91"/>
      <c r="GPU56" s="91"/>
      <c r="GPV56" s="91"/>
      <c r="GPW56" s="91"/>
      <c r="GPX56" s="91"/>
      <c r="GPY56" s="91"/>
      <c r="GPZ56" s="91"/>
      <c r="GQA56" s="91"/>
      <c r="GQB56" s="91"/>
      <c r="GQC56" s="91"/>
      <c r="GQD56" s="91"/>
      <c r="GQE56" s="91"/>
      <c r="GQF56" s="91"/>
      <c r="GQG56" s="91"/>
      <c r="GQH56" s="91"/>
      <c r="GQI56" s="91"/>
      <c r="GQJ56" s="91"/>
      <c r="GQK56" s="91"/>
      <c r="GQL56" s="91"/>
      <c r="GQM56" s="91"/>
      <c r="GQN56" s="91"/>
      <c r="GQO56" s="91"/>
      <c r="GQP56" s="91"/>
      <c r="GQQ56" s="91"/>
      <c r="GQR56" s="91"/>
      <c r="GQS56" s="91"/>
      <c r="GQT56" s="91"/>
      <c r="GQU56" s="91"/>
      <c r="GQV56" s="91"/>
      <c r="GQW56" s="91"/>
      <c r="GQX56" s="91"/>
      <c r="GQY56" s="91"/>
      <c r="GQZ56" s="91"/>
      <c r="GRA56" s="91"/>
      <c r="GRB56" s="91"/>
      <c r="GRC56" s="91"/>
      <c r="GRD56" s="91"/>
      <c r="GRE56" s="91"/>
      <c r="GRF56" s="91"/>
      <c r="GRG56" s="91"/>
      <c r="GRH56" s="91"/>
      <c r="GRI56" s="91"/>
      <c r="GRJ56" s="91"/>
      <c r="GRK56" s="91"/>
      <c r="GRL56" s="91"/>
      <c r="GRM56" s="91"/>
      <c r="GRN56" s="91"/>
      <c r="GRO56" s="91"/>
      <c r="GRP56" s="91"/>
      <c r="GRQ56" s="91"/>
      <c r="GRR56" s="91"/>
      <c r="GRS56" s="91"/>
      <c r="GRT56" s="91"/>
      <c r="GRU56" s="91"/>
      <c r="GRV56" s="91"/>
      <c r="GRW56" s="91"/>
      <c r="GRX56" s="91"/>
      <c r="GRY56" s="91"/>
      <c r="GRZ56" s="91"/>
      <c r="GSA56" s="91"/>
      <c r="GSB56" s="91"/>
      <c r="GSC56" s="91"/>
      <c r="GSD56" s="91"/>
      <c r="GSE56" s="91"/>
      <c r="GSF56" s="91"/>
      <c r="GSG56" s="91"/>
      <c r="GSH56" s="91"/>
      <c r="GSI56" s="91"/>
      <c r="GSJ56" s="91"/>
      <c r="GSK56" s="91"/>
      <c r="GSL56" s="91"/>
      <c r="GSM56" s="91"/>
      <c r="GSN56" s="91"/>
      <c r="GSO56" s="91"/>
      <c r="GSP56" s="91"/>
      <c r="GSQ56" s="91"/>
      <c r="GSR56" s="91"/>
      <c r="GSS56" s="91"/>
      <c r="GST56" s="91"/>
      <c r="GSU56" s="91"/>
      <c r="GSV56" s="91"/>
      <c r="GSW56" s="91"/>
      <c r="GSX56" s="91"/>
      <c r="GSY56" s="91"/>
      <c r="GSZ56" s="91"/>
      <c r="GTA56" s="91"/>
      <c r="GTB56" s="91"/>
      <c r="GTC56" s="91"/>
      <c r="GTD56" s="91"/>
      <c r="GTE56" s="91"/>
      <c r="GTF56" s="91"/>
      <c r="GTG56" s="91"/>
      <c r="GTH56" s="91"/>
      <c r="GTI56" s="91"/>
      <c r="GTJ56" s="91"/>
      <c r="GTK56" s="91"/>
      <c r="GTL56" s="91"/>
      <c r="GTM56" s="91"/>
      <c r="GTN56" s="91"/>
      <c r="GTO56" s="91"/>
      <c r="GTP56" s="91"/>
      <c r="GTQ56" s="91"/>
      <c r="GTR56" s="91"/>
      <c r="GTS56" s="91"/>
      <c r="GTT56" s="91"/>
      <c r="GTU56" s="91"/>
      <c r="GTV56" s="91"/>
      <c r="GTW56" s="91"/>
      <c r="GTX56" s="91"/>
      <c r="GTY56" s="91"/>
      <c r="GTZ56" s="91"/>
      <c r="GUA56" s="91"/>
      <c r="GUB56" s="91"/>
      <c r="GUC56" s="91"/>
      <c r="GUD56" s="91"/>
      <c r="GUE56" s="91"/>
      <c r="GUF56" s="91"/>
      <c r="GUG56" s="91"/>
      <c r="GUH56" s="91"/>
      <c r="GUI56" s="91"/>
      <c r="GUJ56" s="91"/>
      <c r="GUK56" s="91"/>
      <c r="GUL56" s="91"/>
      <c r="GUM56" s="91"/>
      <c r="GUN56" s="91"/>
      <c r="GUO56" s="91"/>
      <c r="GUP56" s="91"/>
      <c r="GUQ56" s="91"/>
      <c r="GUR56" s="91"/>
      <c r="GUS56" s="91"/>
      <c r="GUT56" s="91"/>
      <c r="GUU56" s="91"/>
      <c r="GUV56" s="91"/>
      <c r="GUW56" s="91"/>
      <c r="GUX56" s="91"/>
      <c r="GUY56" s="91"/>
      <c r="GUZ56" s="91"/>
      <c r="GVA56" s="91"/>
      <c r="GVB56" s="91"/>
      <c r="GVC56" s="91"/>
      <c r="GVD56" s="91"/>
      <c r="GVE56" s="91"/>
      <c r="GVF56" s="91"/>
      <c r="GVG56" s="91"/>
      <c r="GVH56" s="91"/>
      <c r="GVI56" s="91"/>
      <c r="GVJ56" s="91"/>
      <c r="GVK56" s="91"/>
      <c r="GVL56" s="91"/>
      <c r="GVM56" s="91"/>
      <c r="GVN56" s="91"/>
      <c r="GVO56" s="91"/>
      <c r="GVP56" s="91"/>
      <c r="GVQ56" s="91"/>
      <c r="GVR56" s="91"/>
      <c r="GVS56" s="91"/>
      <c r="GVT56" s="91"/>
      <c r="GVU56" s="91"/>
      <c r="GVV56" s="91"/>
      <c r="GVW56" s="91"/>
      <c r="GVX56" s="91"/>
      <c r="GVY56" s="91"/>
      <c r="GVZ56" s="91"/>
      <c r="GWA56" s="91"/>
      <c r="GWB56" s="91"/>
      <c r="GWC56" s="91"/>
      <c r="GWD56" s="91"/>
      <c r="GWE56" s="91"/>
      <c r="GWF56" s="91"/>
      <c r="GWG56" s="91"/>
      <c r="GWH56" s="91"/>
      <c r="GWI56" s="91"/>
      <c r="GWJ56" s="91"/>
      <c r="GWK56" s="91"/>
      <c r="GWL56" s="91"/>
      <c r="GWM56" s="91"/>
      <c r="GWN56" s="91"/>
      <c r="GWO56" s="91"/>
      <c r="GWP56" s="91"/>
      <c r="GWQ56" s="91"/>
      <c r="GWR56" s="91"/>
      <c r="GWS56" s="91"/>
      <c r="GWT56" s="91"/>
      <c r="GWU56" s="91"/>
      <c r="GWV56" s="91"/>
      <c r="GWW56" s="91"/>
      <c r="GWX56" s="91"/>
      <c r="GWY56" s="91"/>
      <c r="GWZ56" s="91"/>
      <c r="GXA56" s="91"/>
      <c r="GXB56" s="91"/>
      <c r="GXC56" s="91"/>
      <c r="GXD56" s="91"/>
      <c r="GXE56" s="91"/>
      <c r="GXF56" s="91"/>
      <c r="GXG56" s="91"/>
      <c r="GXH56" s="91"/>
      <c r="GXI56" s="91"/>
      <c r="GXJ56" s="91"/>
      <c r="GXK56" s="91"/>
      <c r="GXL56" s="91"/>
      <c r="GXM56" s="91"/>
      <c r="GXN56" s="91"/>
      <c r="GXO56" s="91"/>
      <c r="GXP56" s="91"/>
      <c r="GXQ56" s="91"/>
      <c r="GXR56" s="91"/>
      <c r="GXS56" s="91"/>
      <c r="GXT56" s="91"/>
      <c r="GXU56" s="91"/>
      <c r="GXV56" s="91"/>
      <c r="GXW56" s="91"/>
      <c r="GXX56" s="91"/>
      <c r="GXY56" s="91"/>
      <c r="GXZ56" s="91"/>
      <c r="GYA56" s="91"/>
      <c r="GYB56" s="91"/>
      <c r="GYC56" s="91"/>
      <c r="GYD56" s="91"/>
      <c r="GYE56" s="91"/>
      <c r="GYF56" s="91"/>
      <c r="GYG56" s="91"/>
      <c r="GYH56" s="91"/>
      <c r="GYI56" s="91"/>
      <c r="GYJ56" s="91"/>
      <c r="GYK56" s="91"/>
      <c r="GYL56" s="91"/>
      <c r="GYM56" s="91"/>
      <c r="GYN56" s="91"/>
      <c r="GYO56" s="91"/>
      <c r="GYP56" s="91"/>
      <c r="GYQ56" s="91"/>
      <c r="GYR56" s="91"/>
      <c r="GYS56" s="91"/>
      <c r="GYT56" s="91"/>
      <c r="GYU56" s="91"/>
      <c r="GYV56" s="91"/>
      <c r="GYW56" s="91"/>
      <c r="GYX56" s="91"/>
      <c r="GYY56" s="91"/>
      <c r="GYZ56" s="91"/>
      <c r="GZA56" s="91"/>
      <c r="GZB56" s="91"/>
      <c r="GZC56" s="91"/>
      <c r="GZD56" s="91"/>
      <c r="GZE56" s="91"/>
      <c r="GZF56" s="91"/>
      <c r="GZG56" s="91"/>
      <c r="GZH56" s="91"/>
      <c r="GZI56" s="91"/>
      <c r="GZJ56" s="91"/>
      <c r="GZK56" s="91"/>
      <c r="GZL56" s="91"/>
      <c r="GZM56" s="91"/>
      <c r="GZN56" s="91"/>
      <c r="GZO56" s="91"/>
      <c r="GZP56" s="91"/>
      <c r="GZQ56" s="91"/>
      <c r="GZR56" s="91"/>
      <c r="GZS56" s="91"/>
      <c r="GZT56" s="91"/>
      <c r="GZU56" s="91"/>
      <c r="GZV56" s="91"/>
      <c r="GZW56" s="91"/>
      <c r="GZX56" s="91"/>
      <c r="GZY56" s="91"/>
      <c r="GZZ56" s="91"/>
      <c r="HAA56" s="91"/>
      <c r="HAB56" s="91"/>
      <c r="HAC56" s="91"/>
      <c r="HAD56" s="91"/>
      <c r="HAE56" s="91"/>
      <c r="HAF56" s="91"/>
      <c r="HAG56" s="91"/>
      <c r="HAH56" s="91"/>
      <c r="HAI56" s="91"/>
      <c r="HAJ56" s="91"/>
      <c r="HAK56" s="91"/>
      <c r="HAL56" s="91"/>
      <c r="HAM56" s="91"/>
      <c r="HAN56" s="91"/>
      <c r="HAO56" s="91"/>
      <c r="HAP56" s="91"/>
      <c r="HAQ56" s="91"/>
      <c r="HAR56" s="91"/>
      <c r="HAS56" s="91"/>
      <c r="HAT56" s="91"/>
      <c r="HAU56" s="91"/>
      <c r="HAV56" s="91"/>
      <c r="HAW56" s="91"/>
      <c r="HAX56" s="91"/>
      <c r="HAY56" s="91"/>
      <c r="HAZ56" s="91"/>
      <c r="HBA56" s="91"/>
      <c r="HBB56" s="91"/>
      <c r="HBC56" s="91"/>
      <c r="HBD56" s="91"/>
      <c r="HBE56" s="91"/>
      <c r="HBF56" s="91"/>
      <c r="HBG56" s="91"/>
      <c r="HBH56" s="91"/>
      <c r="HBI56" s="91"/>
      <c r="HBJ56" s="91"/>
      <c r="HBK56" s="91"/>
      <c r="HBL56" s="91"/>
      <c r="HBM56" s="91"/>
      <c r="HBN56" s="91"/>
      <c r="HBO56" s="91"/>
      <c r="HBP56" s="91"/>
      <c r="HBQ56" s="91"/>
      <c r="HBR56" s="91"/>
      <c r="HBS56" s="91"/>
      <c r="HBT56" s="91"/>
      <c r="HBU56" s="91"/>
      <c r="HBV56" s="91"/>
      <c r="HBW56" s="91"/>
      <c r="HBX56" s="91"/>
      <c r="HBY56" s="91"/>
      <c r="HBZ56" s="91"/>
      <c r="HCA56" s="91"/>
      <c r="HCB56" s="91"/>
      <c r="HCC56" s="91"/>
      <c r="HCD56" s="91"/>
      <c r="HCE56" s="91"/>
      <c r="HCF56" s="91"/>
      <c r="HCG56" s="91"/>
      <c r="HCH56" s="91"/>
      <c r="HCI56" s="91"/>
      <c r="HCJ56" s="91"/>
      <c r="HCK56" s="91"/>
      <c r="HCL56" s="91"/>
      <c r="HCM56" s="91"/>
      <c r="HCN56" s="91"/>
      <c r="HCO56" s="91"/>
      <c r="HCP56" s="91"/>
      <c r="HCQ56" s="91"/>
      <c r="HCR56" s="91"/>
      <c r="HCS56" s="91"/>
      <c r="HCT56" s="91"/>
      <c r="HCU56" s="91"/>
      <c r="HCV56" s="91"/>
      <c r="HCW56" s="91"/>
      <c r="HCX56" s="91"/>
      <c r="HCY56" s="91"/>
      <c r="HCZ56" s="91"/>
      <c r="HDA56" s="91"/>
      <c r="HDB56" s="91"/>
      <c r="HDC56" s="91"/>
      <c r="HDD56" s="91"/>
      <c r="HDE56" s="91"/>
      <c r="HDF56" s="91"/>
      <c r="HDG56" s="91"/>
      <c r="HDH56" s="91"/>
      <c r="HDI56" s="91"/>
      <c r="HDJ56" s="91"/>
      <c r="HDK56" s="91"/>
      <c r="HDL56" s="91"/>
      <c r="HDM56" s="91"/>
      <c r="HDN56" s="91"/>
      <c r="HDO56" s="91"/>
      <c r="HDP56" s="91"/>
      <c r="HDQ56" s="91"/>
      <c r="HDR56" s="91"/>
      <c r="HDS56" s="91"/>
      <c r="HDT56" s="91"/>
      <c r="HDU56" s="91"/>
      <c r="HDV56" s="91"/>
      <c r="HDW56" s="91"/>
      <c r="HDX56" s="91"/>
      <c r="HDY56" s="91"/>
      <c r="HDZ56" s="91"/>
      <c r="HEA56" s="91"/>
      <c r="HEB56" s="91"/>
      <c r="HEC56" s="91"/>
      <c r="HED56" s="91"/>
      <c r="HEE56" s="91"/>
      <c r="HEF56" s="91"/>
      <c r="HEG56" s="91"/>
      <c r="HEH56" s="91"/>
      <c r="HEI56" s="91"/>
      <c r="HEJ56" s="91"/>
      <c r="HEK56" s="91"/>
      <c r="HEL56" s="91"/>
      <c r="HEM56" s="91"/>
      <c r="HEN56" s="91"/>
      <c r="HEO56" s="91"/>
      <c r="HEP56" s="91"/>
      <c r="HEQ56" s="91"/>
      <c r="HER56" s="91"/>
      <c r="HES56" s="91"/>
      <c r="HET56" s="91"/>
      <c r="HEU56" s="91"/>
      <c r="HEV56" s="91"/>
      <c r="HEW56" s="91"/>
      <c r="HEX56" s="91"/>
      <c r="HEY56" s="91"/>
      <c r="HEZ56" s="91"/>
      <c r="HFA56" s="91"/>
      <c r="HFB56" s="91"/>
      <c r="HFC56" s="91"/>
      <c r="HFD56" s="91"/>
      <c r="HFE56" s="91"/>
      <c r="HFF56" s="91"/>
      <c r="HFG56" s="91"/>
      <c r="HFH56" s="91"/>
      <c r="HFI56" s="91"/>
      <c r="HFJ56" s="91"/>
      <c r="HFK56" s="91"/>
      <c r="HFL56" s="91"/>
      <c r="HFM56" s="91"/>
      <c r="HFN56" s="91"/>
      <c r="HFO56" s="91"/>
      <c r="HFP56" s="91"/>
      <c r="HFQ56" s="91"/>
      <c r="HFR56" s="91"/>
      <c r="HFS56" s="91"/>
      <c r="HFT56" s="91"/>
      <c r="HFU56" s="91"/>
      <c r="HFV56" s="91"/>
      <c r="HFW56" s="91"/>
      <c r="HFX56" s="91"/>
      <c r="HFY56" s="91"/>
      <c r="HFZ56" s="91"/>
      <c r="HGA56" s="91"/>
      <c r="HGB56" s="91"/>
      <c r="HGC56" s="91"/>
      <c r="HGD56" s="91"/>
      <c r="HGE56" s="91"/>
      <c r="HGF56" s="91"/>
      <c r="HGG56" s="91"/>
      <c r="HGH56" s="91"/>
      <c r="HGI56" s="91"/>
      <c r="HGJ56" s="91"/>
      <c r="HGK56" s="91"/>
      <c r="HGL56" s="91"/>
      <c r="HGM56" s="91"/>
      <c r="HGN56" s="91"/>
      <c r="HGO56" s="91"/>
      <c r="HGP56" s="91"/>
      <c r="HGQ56" s="91"/>
      <c r="HGR56" s="91"/>
      <c r="HGS56" s="91"/>
      <c r="HGT56" s="91"/>
      <c r="HGU56" s="91"/>
      <c r="HGV56" s="91"/>
      <c r="HGW56" s="91"/>
      <c r="HGX56" s="91"/>
      <c r="HGY56" s="91"/>
      <c r="HGZ56" s="91"/>
      <c r="HHA56" s="91"/>
      <c r="HHB56" s="91"/>
      <c r="HHC56" s="91"/>
      <c r="HHD56" s="91"/>
      <c r="HHE56" s="91"/>
      <c r="HHF56" s="91"/>
      <c r="HHG56" s="91"/>
      <c r="HHH56" s="91"/>
      <c r="HHI56" s="91"/>
      <c r="HHJ56" s="91"/>
      <c r="HHK56" s="91"/>
      <c r="HHL56" s="91"/>
      <c r="HHM56" s="91"/>
      <c r="HHN56" s="91"/>
      <c r="HHO56" s="91"/>
      <c r="HHP56" s="91"/>
      <c r="HHQ56" s="91"/>
      <c r="HHR56" s="91"/>
      <c r="HHS56" s="91"/>
      <c r="HHT56" s="91"/>
      <c r="HHU56" s="91"/>
      <c r="HHV56" s="91"/>
      <c r="HHW56" s="91"/>
      <c r="HHX56" s="91"/>
      <c r="HHY56" s="91"/>
      <c r="HHZ56" s="91"/>
      <c r="HIA56" s="91"/>
      <c r="HIB56" s="91"/>
      <c r="HIC56" s="91"/>
      <c r="HID56" s="91"/>
      <c r="HIE56" s="91"/>
      <c r="HIF56" s="91"/>
      <c r="HIG56" s="91"/>
      <c r="HIH56" s="91"/>
      <c r="HII56" s="91"/>
      <c r="HIJ56" s="91"/>
      <c r="HIK56" s="91"/>
      <c r="HIL56" s="91"/>
      <c r="HIM56" s="91"/>
      <c r="HIN56" s="91"/>
      <c r="HIO56" s="91"/>
      <c r="HIP56" s="91"/>
      <c r="HIQ56" s="91"/>
      <c r="HIR56" s="91"/>
      <c r="HIS56" s="91"/>
      <c r="HIT56" s="91"/>
      <c r="HIU56" s="91"/>
      <c r="HIV56" s="91"/>
      <c r="HIW56" s="91"/>
      <c r="HIX56" s="91"/>
      <c r="HIY56" s="91"/>
      <c r="HIZ56" s="91"/>
      <c r="HJA56" s="91"/>
      <c r="HJB56" s="91"/>
      <c r="HJC56" s="91"/>
      <c r="HJD56" s="91"/>
      <c r="HJE56" s="91"/>
      <c r="HJF56" s="91"/>
      <c r="HJG56" s="91"/>
      <c r="HJH56" s="91"/>
      <c r="HJI56" s="91"/>
      <c r="HJJ56" s="91"/>
      <c r="HJK56" s="91"/>
      <c r="HJL56" s="91"/>
      <c r="HJM56" s="91"/>
      <c r="HJN56" s="91"/>
      <c r="HJO56" s="91"/>
      <c r="HJP56" s="91"/>
      <c r="HJQ56" s="91"/>
      <c r="HJR56" s="91"/>
      <c r="HJS56" s="91"/>
      <c r="HJT56" s="91"/>
      <c r="HJU56" s="91"/>
      <c r="HJV56" s="91"/>
      <c r="HJW56" s="91"/>
      <c r="HJX56" s="91"/>
      <c r="HJY56" s="91"/>
      <c r="HJZ56" s="91"/>
      <c r="HKA56" s="91"/>
      <c r="HKB56" s="91"/>
      <c r="HKC56" s="91"/>
      <c r="HKD56" s="91"/>
      <c r="HKE56" s="91"/>
      <c r="HKF56" s="91"/>
      <c r="HKG56" s="91"/>
      <c r="HKH56" s="91"/>
      <c r="HKI56" s="91"/>
      <c r="HKJ56" s="91"/>
      <c r="HKK56" s="91"/>
      <c r="HKL56" s="91"/>
      <c r="HKM56" s="91"/>
      <c r="HKN56" s="91"/>
      <c r="HKO56" s="91"/>
      <c r="HKP56" s="91"/>
      <c r="HKQ56" s="91"/>
      <c r="HKR56" s="91"/>
      <c r="HKS56" s="91"/>
      <c r="HKT56" s="91"/>
      <c r="HKU56" s="91"/>
      <c r="HKV56" s="91"/>
      <c r="HKW56" s="91"/>
      <c r="HKX56" s="91"/>
      <c r="HKY56" s="91"/>
      <c r="HKZ56" s="91"/>
      <c r="HLA56" s="91"/>
      <c r="HLB56" s="91"/>
      <c r="HLC56" s="91"/>
      <c r="HLD56" s="91"/>
      <c r="HLE56" s="91"/>
      <c r="HLF56" s="91"/>
      <c r="HLG56" s="91"/>
      <c r="HLH56" s="91"/>
      <c r="HLI56" s="91"/>
      <c r="HLJ56" s="91"/>
      <c r="HLK56" s="91"/>
      <c r="HLL56" s="91"/>
      <c r="HLM56" s="91"/>
      <c r="HLN56" s="91"/>
      <c r="HLO56" s="91"/>
      <c r="HLP56" s="91"/>
      <c r="HLQ56" s="91"/>
      <c r="HLR56" s="91"/>
      <c r="HLS56" s="91"/>
      <c r="HLT56" s="91"/>
      <c r="HLU56" s="91"/>
      <c r="HLV56" s="91"/>
      <c r="HLW56" s="91"/>
      <c r="HLX56" s="91"/>
      <c r="HLY56" s="91"/>
      <c r="HLZ56" s="91"/>
      <c r="HMA56" s="91"/>
      <c r="HMB56" s="91"/>
      <c r="HMC56" s="91"/>
      <c r="HMD56" s="91"/>
      <c r="HME56" s="91"/>
      <c r="HMF56" s="91"/>
      <c r="HMG56" s="91"/>
      <c r="HMH56" s="91"/>
      <c r="HMI56" s="91"/>
      <c r="HMJ56" s="91"/>
      <c r="HMK56" s="91"/>
      <c r="HML56" s="91"/>
      <c r="HMM56" s="91"/>
      <c r="HMN56" s="91"/>
      <c r="HMO56" s="91"/>
      <c r="HMP56" s="91"/>
      <c r="HMQ56" s="91"/>
      <c r="HMR56" s="91"/>
      <c r="HMS56" s="91"/>
      <c r="HMT56" s="91"/>
      <c r="HMU56" s="91"/>
      <c r="HMV56" s="91"/>
      <c r="HMW56" s="91"/>
      <c r="HMX56" s="91"/>
      <c r="HMY56" s="91"/>
      <c r="HMZ56" s="91"/>
      <c r="HNA56" s="91"/>
      <c r="HNB56" s="91"/>
      <c r="HNC56" s="91"/>
      <c r="HND56" s="91"/>
      <c r="HNE56" s="91"/>
      <c r="HNF56" s="91"/>
      <c r="HNG56" s="91"/>
      <c r="HNH56" s="91"/>
      <c r="HNI56" s="91"/>
      <c r="HNJ56" s="91"/>
      <c r="HNK56" s="91"/>
      <c r="HNL56" s="91"/>
      <c r="HNM56" s="91"/>
      <c r="HNN56" s="91"/>
      <c r="HNO56" s="91"/>
      <c r="HNP56" s="91"/>
      <c r="HNQ56" s="91"/>
      <c r="HNR56" s="91"/>
      <c r="HNS56" s="91"/>
      <c r="HNT56" s="91"/>
      <c r="HNU56" s="91"/>
      <c r="HNV56" s="91"/>
      <c r="HNW56" s="91"/>
      <c r="HNX56" s="91"/>
      <c r="HNY56" s="91"/>
      <c r="HNZ56" s="91"/>
      <c r="HOA56" s="91"/>
      <c r="HOB56" s="91"/>
      <c r="HOC56" s="91"/>
      <c r="HOD56" s="91"/>
      <c r="HOE56" s="91"/>
      <c r="HOF56" s="91"/>
      <c r="HOG56" s="91"/>
      <c r="HOH56" s="91"/>
      <c r="HOI56" s="91"/>
      <c r="HOJ56" s="91"/>
      <c r="HOK56" s="91"/>
      <c r="HOL56" s="91"/>
      <c r="HOM56" s="91"/>
      <c r="HON56" s="91"/>
      <c r="HOO56" s="91"/>
      <c r="HOP56" s="91"/>
      <c r="HOQ56" s="91"/>
      <c r="HOR56" s="91"/>
      <c r="HOS56" s="91"/>
      <c r="HOT56" s="91"/>
      <c r="HOU56" s="91"/>
      <c r="HOV56" s="91"/>
      <c r="HOW56" s="91"/>
      <c r="HOX56" s="91"/>
      <c r="HOY56" s="91"/>
      <c r="HOZ56" s="91"/>
      <c r="HPA56" s="91"/>
      <c r="HPB56" s="91"/>
      <c r="HPC56" s="91"/>
      <c r="HPD56" s="91"/>
      <c r="HPE56" s="91"/>
      <c r="HPF56" s="91"/>
      <c r="HPG56" s="91"/>
      <c r="HPH56" s="91"/>
      <c r="HPI56" s="91"/>
      <c r="HPJ56" s="91"/>
      <c r="HPK56" s="91"/>
      <c r="HPL56" s="91"/>
      <c r="HPM56" s="91"/>
      <c r="HPN56" s="91"/>
      <c r="HPO56" s="91"/>
      <c r="HPP56" s="91"/>
      <c r="HPQ56" s="91"/>
      <c r="HPR56" s="91"/>
      <c r="HPS56" s="91"/>
      <c r="HPT56" s="91"/>
      <c r="HPU56" s="91"/>
      <c r="HPV56" s="91"/>
      <c r="HPW56" s="91"/>
      <c r="HPX56" s="91"/>
      <c r="HPY56" s="91"/>
      <c r="HPZ56" s="91"/>
      <c r="HQA56" s="91"/>
      <c r="HQB56" s="91"/>
      <c r="HQC56" s="91"/>
      <c r="HQD56" s="91"/>
      <c r="HQE56" s="91"/>
      <c r="HQF56" s="91"/>
      <c r="HQG56" s="91"/>
      <c r="HQH56" s="91"/>
      <c r="HQI56" s="91"/>
      <c r="HQJ56" s="91"/>
      <c r="HQK56" s="91"/>
      <c r="HQL56" s="91"/>
      <c r="HQM56" s="91"/>
      <c r="HQN56" s="91"/>
      <c r="HQO56" s="91"/>
      <c r="HQP56" s="91"/>
      <c r="HQQ56" s="91"/>
      <c r="HQR56" s="91"/>
      <c r="HQS56" s="91"/>
      <c r="HQT56" s="91"/>
      <c r="HQU56" s="91"/>
      <c r="HQV56" s="91"/>
      <c r="HQW56" s="91"/>
      <c r="HQX56" s="91"/>
      <c r="HQY56" s="91"/>
      <c r="HQZ56" s="91"/>
      <c r="HRA56" s="91"/>
      <c r="HRB56" s="91"/>
      <c r="HRC56" s="91"/>
      <c r="HRD56" s="91"/>
      <c r="HRE56" s="91"/>
      <c r="HRF56" s="91"/>
      <c r="HRG56" s="91"/>
      <c r="HRH56" s="91"/>
      <c r="HRI56" s="91"/>
      <c r="HRJ56" s="91"/>
      <c r="HRK56" s="91"/>
      <c r="HRL56" s="91"/>
      <c r="HRM56" s="91"/>
      <c r="HRN56" s="91"/>
      <c r="HRO56" s="91"/>
      <c r="HRP56" s="91"/>
      <c r="HRQ56" s="91"/>
      <c r="HRR56" s="91"/>
      <c r="HRS56" s="91"/>
      <c r="HRT56" s="91"/>
      <c r="HRU56" s="91"/>
      <c r="HRV56" s="91"/>
      <c r="HRW56" s="91"/>
      <c r="HRX56" s="91"/>
      <c r="HRY56" s="91"/>
      <c r="HRZ56" s="91"/>
      <c r="HSA56" s="91"/>
      <c r="HSB56" s="91"/>
      <c r="HSC56" s="91"/>
      <c r="HSD56" s="91"/>
      <c r="HSE56" s="91"/>
      <c r="HSF56" s="91"/>
      <c r="HSG56" s="91"/>
      <c r="HSH56" s="91"/>
      <c r="HSI56" s="91"/>
      <c r="HSJ56" s="91"/>
      <c r="HSK56" s="91"/>
      <c r="HSL56" s="91"/>
      <c r="HSM56" s="91"/>
      <c r="HSN56" s="91"/>
      <c r="HSO56" s="91"/>
      <c r="HSP56" s="91"/>
      <c r="HSQ56" s="91"/>
      <c r="HSR56" s="91"/>
      <c r="HSS56" s="91"/>
      <c r="HST56" s="91"/>
      <c r="HSU56" s="91"/>
      <c r="HSV56" s="91"/>
      <c r="HSW56" s="91"/>
      <c r="HSX56" s="91"/>
      <c r="HSY56" s="91"/>
      <c r="HSZ56" s="91"/>
      <c r="HTA56" s="91"/>
      <c r="HTB56" s="91"/>
      <c r="HTC56" s="91"/>
      <c r="HTD56" s="91"/>
      <c r="HTE56" s="91"/>
      <c r="HTF56" s="91"/>
      <c r="HTG56" s="91"/>
      <c r="HTH56" s="91"/>
      <c r="HTI56" s="91"/>
      <c r="HTJ56" s="91"/>
      <c r="HTK56" s="91"/>
      <c r="HTL56" s="91"/>
      <c r="HTM56" s="91"/>
      <c r="HTN56" s="91"/>
      <c r="HTO56" s="91"/>
      <c r="HTP56" s="91"/>
      <c r="HTQ56" s="91"/>
      <c r="HTR56" s="91"/>
      <c r="HTS56" s="91"/>
      <c r="HTT56" s="91"/>
      <c r="HTU56" s="91"/>
      <c r="HTV56" s="91"/>
      <c r="HTW56" s="91"/>
      <c r="HTX56" s="91"/>
      <c r="HTY56" s="91"/>
      <c r="HTZ56" s="91"/>
      <c r="HUA56" s="91"/>
      <c r="HUB56" s="91"/>
      <c r="HUC56" s="91"/>
      <c r="HUD56" s="91"/>
      <c r="HUE56" s="91"/>
      <c r="HUF56" s="91"/>
      <c r="HUG56" s="91"/>
      <c r="HUH56" s="91"/>
      <c r="HUI56" s="91"/>
      <c r="HUJ56" s="91"/>
      <c r="HUK56" s="91"/>
      <c r="HUL56" s="91"/>
      <c r="HUM56" s="91"/>
      <c r="HUN56" s="91"/>
      <c r="HUO56" s="91"/>
      <c r="HUP56" s="91"/>
      <c r="HUQ56" s="91"/>
      <c r="HUR56" s="91"/>
      <c r="HUS56" s="91"/>
      <c r="HUT56" s="91"/>
      <c r="HUU56" s="91"/>
      <c r="HUV56" s="91"/>
      <c r="HUW56" s="91"/>
      <c r="HUX56" s="91"/>
      <c r="HUY56" s="91"/>
      <c r="HUZ56" s="91"/>
      <c r="HVA56" s="91"/>
      <c r="HVB56" s="91"/>
      <c r="HVC56" s="91"/>
      <c r="HVD56" s="91"/>
      <c r="HVE56" s="91"/>
      <c r="HVF56" s="91"/>
      <c r="HVG56" s="91"/>
      <c r="HVH56" s="91"/>
      <c r="HVI56" s="91"/>
      <c r="HVJ56" s="91"/>
      <c r="HVK56" s="91"/>
      <c r="HVL56" s="91"/>
      <c r="HVM56" s="91"/>
      <c r="HVN56" s="91"/>
      <c r="HVO56" s="91"/>
      <c r="HVP56" s="91"/>
      <c r="HVQ56" s="91"/>
      <c r="HVR56" s="91"/>
      <c r="HVS56" s="91"/>
      <c r="HVT56" s="91"/>
      <c r="HVU56" s="91"/>
      <c r="HVV56" s="91"/>
      <c r="HVW56" s="91"/>
      <c r="HVX56" s="91"/>
      <c r="HVY56" s="91"/>
      <c r="HVZ56" s="91"/>
      <c r="HWA56" s="91"/>
      <c r="HWB56" s="91"/>
      <c r="HWC56" s="91"/>
      <c r="HWD56" s="91"/>
      <c r="HWE56" s="91"/>
      <c r="HWF56" s="91"/>
      <c r="HWG56" s="91"/>
      <c r="HWH56" s="91"/>
      <c r="HWI56" s="91"/>
      <c r="HWJ56" s="91"/>
      <c r="HWK56" s="91"/>
      <c r="HWL56" s="91"/>
      <c r="HWM56" s="91"/>
      <c r="HWN56" s="91"/>
      <c r="HWO56" s="91"/>
      <c r="HWP56" s="91"/>
      <c r="HWQ56" s="91"/>
      <c r="HWR56" s="91"/>
      <c r="HWS56" s="91"/>
      <c r="HWT56" s="91"/>
      <c r="HWU56" s="91"/>
      <c r="HWV56" s="91"/>
      <c r="HWW56" s="91"/>
      <c r="HWX56" s="91"/>
      <c r="HWY56" s="91"/>
      <c r="HWZ56" s="91"/>
      <c r="HXA56" s="91"/>
      <c r="HXB56" s="91"/>
      <c r="HXC56" s="91"/>
      <c r="HXD56" s="91"/>
      <c r="HXE56" s="91"/>
      <c r="HXF56" s="91"/>
      <c r="HXG56" s="91"/>
      <c r="HXH56" s="91"/>
      <c r="HXI56" s="91"/>
      <c r="HXJ56" s="91"/>
      <c r="HXK56" s="91"/>
      <c r="HXL56" s="91"/>
      <c r="HXM56" s="91"/>
      <c r="HXN56" s="91"/>
      <c r="HXO56" s="91"/>
      <c r="HXP56" s="91"/>
      <c r="HXQ56" s="91"/>
      <c r="HXR56" s="91"/>
      <c r="HXS56" s="91"/>
      <c r="HXT56" s="91"/>
      <c r="HXU56" s="91"/>
      <c r="HXV56" s="91"/>
      <c r="HXW56" s="91"/>
      <c r="HXX56" s="91"/>
      <c r="HXY56" s="91"/>
      <c r="HXZ56" s="91"/>
      <c r="HYA56" s="91"/>
      <c r="HYB56" s="91"/>
      <c r="HYC56" s="91"/>
      <c r="HYD56" s="91"/>
      <c r="HYE56" s="91"/>
      <c r="HYF56" s="91"/>
      <c r="HYG56" s="91"/>
      <c r="HYH56" s="91"/>
      <c r="HYI56" s="91"/>
      <c r="HYJ56" s="91"/>
      <c r="HYK56" s="91"/>
      <c r="HYL56" s="91"/>
      <c r="HYM56" s="91"/>
      <c r="HYN56" s="91"/>
      <c r="HYO56" s="91"/>
      <c r="HYP56" s="91"/>
      <c r="HYQ56" s="91"/>
      <c r="HYR56" s="91"/>
      <c r="HYS56" s="91"/>
      <c r="HYT56" s="91"/>
      <c r="HYU56" s="91"/>
      <c r="HYV56" s="91"/>
      <c r="HYW56" s="91"/>
      <c r="HYX56" s="91"/>
      <c r="HYY56" s="91"/>
      <c r="HYZ56" s="91"/>
      <c r="HZA56" s="91"/>
      <c r="HZB56" s="91"/>
      <c r="HZC56" s="91"/>
      <c r="HZD56" s="91"/>
      <c r="HZE56" s="91"/>
      <c r="HZF56" s="91"/>
      <c r="HZG56" s="91"/>
      <c r="HZH56" s="91"/>
      <c r="HZI56" s="91"/>
      <c r="HZJ56" s="91"/>
      <c r="HZK56" s="91"/>
      <c r="HZL56" s="91"/>
      <c r="HZM56" s="91"/>
      <c r="HZN56" s="91"/>
      <c r="HZO56" s="91"/>
      <c r="HZP56" s="91"/>
      <c r="HZQ56" s="91"/>
      <c r="HZR56" s="91"/>
      <c r="HZS56" s="91"/>
      <c r="HZT56" s="91"/>
      <c r="HZU56" s="91"/>
      <c r="HZV56" s="91"/>
      <c r="HZW56" s="91"/>
      <c r="HZX56" s="91"/>
      <c r="HZY56" s="91"/>
      <c r="HZZ56" s="91"/>
      <c r="IAA56" s="91"/>
      <c r="IAB56" s="91"/>
      <c r="IAC56" s="91"/>
      <c r="IAD56" s="91"/>
      <c r="IAE56" s="91"/>
      <c r="IAF56" s="91"/>
      <c r="IAG56" s="91"/>
      <c r="IAH56" s="91"/>
      <c r="IAI56" s="91"/>
      <c r="IAJ56" s="91"/>
      <c r="IAK56" s="91"/>
      <c r="IAL56" s="91"/>
      <c r="IAM56" s="91"/>
      <c r="IAN56" s="91"/>
      <c r="IAO56" s="91"/>
      <c r="IAP56" s="91"/>
      <c r="IAQ56" s="91"/>
      <c r="IAR56" s="91"/>
      <c r="IAS56" s="91"/>
      <c r="IAT56" s="91"/>
      <c r="IAU56" s="91"/>
      <c r="IAV56" s="91"/>
      <c r="IAW56" s="91"/>
      <c r="IAX56" s="91"/>
      <c r="IAY56" s="91"/>
      <c r="IAZ56" s="91"/>
      <c r="IBA56" s="91"/>
      <c r="IBB56" s="91"/>
      <c r="IBC56" s="91"/>
      <c r="IBD56" s="91"/>
      <c r="IBE56" s="91"/>
      <c r="IBF56" s="91"/>
      <c r="IBG56" s="91"/>
      <c r="IBH56" s="91"/>
      <c r="IBI56" s="91"/>
      <c r="IBJ56" s="91"/>
      <c r="IBK56" s="91"/>
      <c r="IBL56" s="91"/>
      <c r="IBM56" s="91"/>
      <c r="IBN56" s="91"/>
      <c r="IBO56" s="91"/>
      <c r="IBP56" s="91"/>
      <c r="IBQ56" s="91"/>
      <c r="IBR56" s="91"/>
      <c r="IBS56" s="91"/>
      <c r="IBT56" s="91"/>
      <c r="IBU56" s="91"/>
      <c r="IBV56" s="91"/>
      <c r="IBW56" s="91"/>
      <c r="IBX56" s="91"/>
      <c r="IBY56" s="91"/>
      <c r="IBZ56" s="91"/>
      <c r="ICA56" s="91"/>
      <c r="ICB56" s="91"/>
      <c r="ICC56" s="91"/>
      <c r="ICD56" s="91"/>
      <c r="ICE56" s="91"/>
      <c r="ICF56" s="91"/>
      <c r="ICG56" s="91"/>
      <c r="ICH56" s="91"/>
      <c r="ICI56" s="91"/>
      <c r="ICJ56" s="91"/>
      <c r="ICK56" s="91"/>
      <c r="ICL56" s="91"/>
      <c r="ICM56" s="91"/>
      <c r="ICN56" s="91"/>
      <c r="ICO56" s="91"/>
      <c r="ICP56" s="91"/>
      <c r="ICQ56" s="91"/>
      <c r="ICR56" s="91"/>
      <c r="ICS56" s="91"/>
      <c r="ICT56" s="91"/>
      <c r="ICU56" s="91"/>
      <c r="ICV56" s="91"/>
      <c r="ICW56" s="91"/>
      <c r="ICX56" s="91"/>
      <c r="ICY56" s="91"/>
      <c r="ICZ56" s="91"/>
      <c r="IDA56" s="91"/>
      <c r="IDB56" s="91"/>
      <c r="IDC56" s="91"/>
      <c r="IDD56" s="91"/>
      <c r="IDE56" s="91"/>
      <c r="IDF56" s="91"/>
      <c r="IDG56" s="91"/>
      <c r="IDH56" s="91"/>
      <c r="IDI56" s="91"/>
      <c r="IDJ56" s="91"/>
      <c r="IDK56" s="91"/>
      <c r="IDL56" s="91"/>
      <c r="IDM56" s="91"/>
      <c r="IDN56" s="91"/>
      <c r="IDO56" s="91"/>
      <c r="IDP56" s="91"/>
      <c r="IDQ56" s="91"/>
      <c r="IDR56" s="91"/>
      <c r="IDS56" s="91"/>
      <c r="IDT56" s="91"/>
      <c r="IDU56" s="91"/>
      <c r="IDV56" s="91"/>
      <c r="IDW56" s="91"/>
      <c r="IDX56" s="91"/>
      <c r="IDY56" s="91"/>
      <c r="IDZ56" s="91"/>
      <c r="IEA56" s="91"/>
      <c r="IEB56" s="91"/>
      <c r="IEC56" s="91"/>
      <c r="IED56" s="91"/>
      <c r="IEE56" s="91"/>
      <c r="IEF56" s="91"/>
      <c r="IEG56" s="91"/>
      <c r="IEH56" s="91"/>
      <c r="IEI56" s="91"/>
      <c r="IEJ56" s="91"/>
      <c r="IEK56" s="91"/>
      <c r="IEL56" s="91"/>
      <c r="IEM56" s="91"/>
      <c r="IEN56" s="91"/>
      <c r="IEO56" s="91"/>
      <c r="IEP56" s="91"/>
      <c r="IEQ56" s="91"/>
      <c r="IER56" s="91"/>
      <c r="IES56" s="91"/>
      <c r="IET56" s="91"/>
      <c r="IEU56" s="91"/>
      <c r="IEV56" s="91"/>
      <c r="IEW56" s="91"/>
      <c r="IEX56" s="91"/>
      <c r="IEY56" s="91"/>
      <c r="IEZ56" s="91"/>
      <c r="IFA56" s="91"/>
      <c r="IFB56" s="91"/>
      <c r="IFC56" s="91"/>
      <c r="IFD56" s="91"/>
      <c r="IFE56" s="91"/>
      <c r="IFF56" s="91"/>
      <c r="IFG56" s="91"/>
      <c r="IFH56" s="91"/>
      <c r="IFI56" s="91"/>
      <c r="IFJ56" s="91"/>
      <c r="IFK56" s="91"/>
      <c r="IFL56" s="91"/>
      <c r="IFM56" s="91"/>
      <c r="IFN56" s="91"/>
      <c r="IFO56" s="91"/>
      <c r="IFP56" s="91"/>
      <c r="IFQ56" s="91"/>
      <c r="IFR56" s="91"/>
      <c r="IFS56" s="91"/>
      <c r="IFT56" s="91"/>
      <c r="IFU56" s="91"/>
      <c r="IFV56" s="91"/>
      <c r="IFW56" s="91"/>
      <c r="IFX56" s="91"/>
      <c r="IFY56" s="91"/>
      <c r="IFZ56" s="91"/>
      <c r="IGA56" s="91"/>
      <c r="IGB56" s="91"/>
      <c r="IGC56" s="91"/>
      <c r="IGD56" s="91"/>
      <c r="IGE56" s="91"/>
      <c r="IGF56" s="91"/>
      <c r="IGG56" s="91"/>
      <c r="IGH56" s="91"/>
      <c r="IGI56" s="91"/>
      <c r="IGJ56" s="91"/>
      <c r="IGK56" s="91"/>
      <c r="IGL56" s="91"/>
      <c r="IGM56" s="91"/>
      <c r="IGN56" s="91"/>
      <c r="IGO56" s="91"/>
      <c r="IGP56" s="91"/>
      <c r="IGQ56" s="91"/>
      <c r="IGR56" s="91"/>
      <c r="IGS56" s="91"/>
      <c r="IGT56" s="91"/>
      <c r="IGU56" s="91"/>
      <c r="IGV56" s="91"/>
      <c r="IGW56" s="91"/>
      <c r="IGX56" s="91"/>
      <c r="IGY56" s="91"/>
      <c r="IGZ56" s="91"/>
      <c r="IHA56" s="91"/>
      <c r="IHB56" s="91"/>
      <c r="IHC56" s="91"/>
      <c r="IHD56" s="91"/>
      <c r="IHE56" s="91"/>
      <c r="IHF56" s="91"/>
      <c r="IHG56" s="91"/>
      <c r="IHH56" s="91"/>
      <c r="IHI56" s="91"/>
      <c r="IHJ56" s="91"/>
      <c r="IHK56" s="91"/>
      <c r="IHL56" s="91"/>
      <c r="IHM56" s="91"/>
      <c r="IHN56" s="91"/>
      <c r="IHO56" s="91"/>
      <c r="IHP56" s="91"/>
      <c r="IHQ56" s="91"/>
      <c r="IHR56" s="91"/>
      <c r="IHS56" s="91"/>
      <c r="IHT56" s="91"/>
      <c r="IHU56" s="91"/>
      <c r="IHV56" s="91"/>
      <c r="IHW56" s="91"/>
      <c r="IHX56" s="91"/>
      <c r="IHY56" s="91"/>
      <c r="IHZ56" s="91"/>
      <c r="IIA56" s="91"/>
      <c r="IIB56" s="91"/>
      <c r="IIC56" s="91"/>
      <c r="IID56" s="91"/>
      <c r="IIE56" s="91"/>
      <c r="IIF56" s="91"/>
      <c r="IIG56" s="91"/>
      <c r="IIH56" s="91"/>
      <c r="III56" s="91"/>
      <c r="IIJ56" s="91"/>
      <c r="IIK56" s="91"/>
      <c r="IIL56" s="91"/>
      <c r="IIM56" s="91"/>
      <c r="IIN56" s="91"/>
      <c r="IIO56" s="91"/>
      <c r="IIP56" s="91"/>
      <c r="IIQ56" s="91"/>
      <c r="IIR56" s="91"/>
      <c r="IIS56" s="91"/>
      <c r="IIT56" s="91"/>
      <c r="IIU56" s="91"/>
      <c r="IIV56" s="91"/>
      <c r="IIW56" s="91"/>
      <c r="IIX56" s="91"/>
      <c r="IIY56" s="91"/>
      <c r="IIZ56" s="91"/>
      <c r="IJA56" s="91"/>
      <c r="IJB56" s="91"/>
      <c r="IJC56" s="91"/>
      <c r="IJD56" s="91"/>
      <c r="IJE56" s="91"/>
      <c r="IJF56" s="91"/>
      <c r="IJG56" s="91"/>
      <c r="IJH56" s="91"/>
      <c r="IJI56" s="91"/>
      <c r="IJJ56" s="91"/>
      <c r="IJK56" s="91"/>
      <c r="IJL56" s="91"/>
      <c r="IJM56" s="91"/>
      <c r="IJN56" s="91"/>
      <c r="IJO56" s="91"/>
      <c r="IJP56" s="91"/>
      <c r="IJQ56" s="91"/>
      <c r="IJR56" s="91"/>
      <c r="IJS56" s="91"/>
      <c r="IJT56" s="91"/>
      <c r="IJU56" s="91"/>
      <c r="IJV56" s="91"/>
      <c r="IJW56" s="91"/>
      <c r="IJX56" s="91"/>
      <c r="IJY56" s="91"/>
      <c r="IJZ56" s="91"/>
      <c r="IKA56" s="91"/>
      <c r="IKB56" s="91"/>
      <c r="IKC56" s="91"/>
      <c r="IKD56" s="91"/>
      <c r="IKE56" s="91"/>
      <c r="IKF56" s="91"/>
      <c r="IKG56" s="91"/>
      <c r="IKH56" s="91"/>
      <c r="IKI56" s="91"/>
      <c r="IKJ56" s="91"/>
      <c r="IKK56" s="91"/>
      <c r="IKL56" s="91"/>
      <c r="IKM56" s="91"/>
      <c r="IKN56" s="91"/>
      <c r="IKO56" s="91"/>
      <c r="IKP56" s="91"/>
      <c r="IKQ56" s="91"/>
      <c r="IKR56" s="91"/>
      <c r="IKS56" s="91"/>
      <c r="IKT56" s="91"/>
      <c r="IKU56" s="91"/>
      <c r="IKV56" s="91"/>
      <c r="IKW56" s="91"/>
      <c r="IKX56" s="91"/>
      <c r="IKY56" s="91"/>
      <c r="IKZ56" s="91"/>
      <c r="ILA56" s="91"/>
      <c r="ILB56" s="91"/>
      <c r="ILC56" s="91"/>
      <c r="ILD56" s="91"/>
      <c r="ILE56" s="91"/>
      <c r="ILF56" s="91"/>
      <c r="ILG56" s="91"/>
      <c r="ILH56" s="91"/>
      <c r="ILI56" s="91"/>
      <c r="ILJ56" s="91"/>
      <c r="ILK56" s="91"/>
      <c r="ILL56" s="91"/>
      <c r="ILM56" s="91"/>
      <c r="ILN56" s="91"/>
      <c r="ILO56" s="91"/>
      <c r="ILP56" s="91"/>
      <c r="ILQ56" s="91"/>
      <c r="ILR56" s="91"/>
      <c r="ILS56" s="91"/>
      <c r="ILT56" s="91"/>
      <c r="ILU56" s="91"/>
      <c r="ILV56" s="91"/>
      <c r="ILW56" s="91"/>
      <c r="ILX56" s="91"/>
      <c r="ILY56" s="91"/>
      <c r="ILZ56" s="91"/>
      <c r="IMA56" s="91"/>
      <c r="IMB56" s="91"/>
      <c r="IMC56" s="91"/>
      <c r="IMD56" s="91"/>
      <c r="IME56" s="91"/>
      <c r="IMF56" s="91"/>
      <c r="IMG56" s="91"/>
      <c r="IMH56" s="91"/>
      <c r="IMI56" s="91"/>
      <c r="IMJ56" s="91"/>
      <c r="IMK56" s="91"/>
      <c r="IML56" s="91"/>
      <c r="IMM56" s="91"/>
      <c r="IMN56" s="91"/>
      <c r="IMO56" s="91"/>
      <c r="IMP56" s="91"/>
      <c r="IMQ56" s="91"/>
      <c r="IMR56" s="91"/>
      <c r="IMS56" s="91"/>
      <c r="IMT56" s="91"/>
      <c r="IMU56" s="91"/>
      <c r="IMV56" s="91"/>
      <c r="IMW56" s="91"/>
      <c r="IMX56" s="91"/>
      <c r="IMY56" s="91"/>
      <c r="IMZ56" s="91"/>
      <c r="INA56" s="91"/>
      <c r="INB56" s="91"/>
      <c r="INC56" s="91"/>
      <c r="IND56" s="91"/>
      <c r="INE56" s="91"/>
      <c r="INF56" s="91"/>
      <c r="ING56" s="91"/>
      <c r="INH56" s="91"/>
      <c r="INI56" s="91"/>
      <c r="INJ56" s="91"/>
      <c r="INK56" s="91"/>
      <c r="INL56" s="91"/>
      <c r="INM56" s="91"/>
      <c r="INN56" s="91"/>
      <c r="INO56" s="91"/>
      <c r="INP56" s="91"/>
      <c r="INQ56" s="91"/>
      <c r="INR56" s="91"/>
      <c r="INS56" s="91"/>
      <c r="INT56" s="91"/>
      <c r="INU56" s="91"/>
      <c r="INV56" s="91"/>
      <c r="INW56" s="91"/>
      <c r="INX56" s="91"/>
      <c r="INY56" s="91"/>
      <c r="INZ56" s="91"/>
      <c r="IOA56" s="91"/>
      <c r="IOB56" s="91"/>
      <c r="IOC56" s="91"/>
      <c r="IOD56" s="91"/>
      <c r="IOE56" s="91"/>
      <c r="IOF56" s="91"/>
      <c r="IOG56" s="91"/>
      <c r="IOH56" s="91"/>
      <c r="IOI56" s="91"/>
      <c r="IOJ56" s="91"/>
      <c r="IOK56" s="91"/>
      <c r="IOL56" s="91"/>
      <c r="IOM56" s="91"/>
      <c r="ION56" s="91"/>
      <c r="IOO56" s="91"/>
      <c r="IOP56" s="91"/>
      <c r="IOQ56" s="91"/>
      <c r="IOR56" s="91"/>
      <c r="IOS56" s="91"/>
      <c r="IOT56" s="91"/>
      <c r="IOU56" s="91"/>
      <c r="IOV56" s="91"/>
      <c r="IOW56" s="91"/>
      <c r="IOX56" s="91"/>
      <c r="IOY56" s="91"/>
      <c r="IOZ56" s="91"/>
      <c r="IPA56" s="91"/>
      <c r="IPB56" s="91"/>
      <c r="IPC56" s="91"/>
      <c r="IPD56" s="91"/>
      <c r="IPE56" s="91"/>
      <c r="IPF56" s="91"/>
      <c r="IPG56" s="91"/>
      <c r="IPH56" s="91"/>
      <c r="IPI56" s="91"/>
      <c r="IPJ56" s="91"/>
      <c r="IPK56" s="91"/>
      <c r="IPL56" s="91"/>
      <c r="IPM56" s="91"/>
      <c r="IPN56" s="91"/>
      <c r="IPO56" s="91"/>
      <c r="IPP56" s="91"/>
      <c r="IPQ56" s="91"/>
      <c r="IPR56" s="91"/>
      <c r="IPS56" s="91"/>
      <c r="IPT56" s="91"/>
      <c r="IPU56" s="91"/>
      <c r="IPV56" s="91"/>
      <c r="IPW56" s="91"/>
      <c r="IPX56" s="91"/>
      <c r="IPY56" s="91"/>
      <c r="IPZ56" s="91"/>
      <c r="IQA56" s="91"/>
      <c r="IQB56" s="91"/>
      <c r="IQC56" s="91"/>
      <c r="IQD56" s="91"/>
      <c r="IQE56" s="91"/>
      <c r="IQF56" s="91"/>
      <c r="IQG56" s="91"/>
      <c r="IQH56" s="91"/>
      <c r="IQI56" s="91"/>
      <c r="IQJ56" s="91"/>
      <c r="IQK56" s="91"/>
      <c r="IQL56" s="91"/>
      <c r="IQM56" s="91"/>
      <c r="IQN56" s="91"/>
      <c r="IQO56" s="91"/>
      <c r="IQP56" s="91"/>
      <c r="IQQ56" s="91"/>
      <c r="IQR56" s="91"/>
      <c r="IQS56" s="91"/>
      <c r="IQT56" s="91"/>
      <c r="IQU56" s="91"/>
      <c r="IQV56" s="91"/>
      <c r="IQW56" s="91"/>
      <c r="IQX56" s="91"/>
      <c r="IQY56" s="91"/>
      <c r="IQZ56" s="91"/>
      <c r="IRA56" s="91"/>
      <c r="IRB56" s="91"/>
      <c r="IRC56" s="91"/>
      <c r="IRD56" s="91"/>
      <c r="IRE56" s="91"/>
      <c r="IRF56" s="91"/>
      <c r="IRG56" s="91"/>
      <c r="IRH56" s="91"/>
      <c r="IRI56" s="91"/>
      <c r="IRJ56" s="91"/>
      <c r="IRK56" s="91"/>
      <c r="IRL56" s="91"/>
      <c r="IRM56" s="91"/>
      <c r="IRN56" s="91"/>
      <c r="IRO56" s="91"/>
      <c r="IRP56" s="91"/>
      <c r="IRQ56" s="91"/>
      <c r="IRR56" s="91"/>
      <c r="IRS56" s="91"/>
      <c r="IRT56" s="91"/>
      <c r="IRU56" s="91"/>
      <c r="IRV56" s="91"/>
      <c r="IRW56" s="91"/>
      <c r="IRX56" s="91"/>
      <c r="IRY56" s="91"/>
      <c r="IRZ56" s="91"/>
      <c r="ISA56" s="91"/>
      <c r="ISB56" s="91"/>
      <c r="ISC56" s="91"/>
      <c r="ISD56" s="91"/>
      <c r="ISE56" s="91"/>
      <c r="ISF56" s="91"/>
      <c r="ISG56" s="91"/>
      <c r="ISH56" s="91"/>
      <c r="ISI56" s="91"/>
      <c r="ISJ56" s="91"/>
      <c r="ISK56" s="91"/>
      <c r="ISL56" s="91"/>
      <c r="ISM56" s="91"/>
      <c r="ISN56" s="91"/>
      <c r="ISO56" s="91"/>
      <c r="ISP56" s="91"/>
      <c r="ISQ56" s="91"/>
      <c r="ISR56" s="91"/>
      <c r="ISS56" s="91"/>
      <c r="IST56" s="91"/>
      <c r="ISU56" s="91"/>
      <c r="ISV56" s="91"/>
      <c r="ISW56" s="91"/>
      <c r="ISX56" s="91"/>
      <c r="ISY56" s="91"/>
      <c r="ISZ56" s="91"/>
      <c r="ITA56" s="91"/>
      <c r="ITB56" s="91"/>
      <c r="ITC56" s="91"/>
      <c r="ITD56" s="91"/>
      <c r="ITE56" s="91"/>
      <c r="ITF56" s="91"/>
      <c r="ITG56" s="91"/>
      <c r="ITH56" s="91"/>
      <c r="ITI56" s="91"/>
      <c r="ITJ56" s="91"/>
      <c r="ITK56" s="91"/>
      <c r="ITL56" s="91"/>
      <c r="ITM56" s="91"/>
      <c r="ITN56" s="91"/>
      <c r="ITO56" s="91"/>
      <c r="ITP56" s="91"/>
      <c r="ITQ56" s="91"/>
      <c r="ITR56" s="91"/>
      <c r="ITS56" s="91"/>
      <c r="ITT56" s="91"/>
      <c r="ITU56" s="91"/>
      <c r="ITV56" s="91"/>
      <c r="ITW56" s="91"/>
      <c r="ITX56" s="91"/>
      <c r="ITY56" s="91"/>
      <c r="ITZ56" s="91"/>
      <c r="IUA56" s="91"/>
      <c r="IUB56" s="91"/>
      <c r="IUC56" s="91"/>
      <c r="IUD56" s="91"/>
      <c r="IUE56" s="91"/>
      <c r="IUF56" s="91"/>
      <c r="IUG56" s="91"/>
      <c r="IUH56" s="91"/>
      <c r="IUI56" s="91"/>
      <c r="IUJ56" s="91"/>
      <c r="IUK56" s="91"/>
      <c r="IUL56" s="91"/>
      <c r="IUM56" s="91"/>
      <c r="IUN56" s="91"/>
      <c r="IUO56" s="91"/>
      <c r="IUP56" s="91"/>
      <c r="IUQ56" s="91"/>
      <c r="IUR56" s="91"/>
      <c r="IUS56" s="91"/>
      <c r="IUT56" s="91"/>
      <c r="IUU56" s="91"/>
      <c r="IUV56" s="91"/>
      <c r="IUW56" s="91"/>
      <c r="IUX56" s="91"/>
      <c r="IUY56" s="91"/>
      <c r="IUZ56" s="91"/>
      <c r="IVA56" s="91"/>
      <c r="IVB56" s="91"/>
      <c r="IVC56" s="91"/>
      <c r="IVD56" s="91"/>
      <c r="IVE56" s="91"/>
      <c r="IVF56" s="91"/>
      <c r="IVG56" s="91"/>
      <c r="IVH56" s="91"/>
      <c r="IVI56" s="91"/>
      <c r="IVJ56" s="91"/>
      <c r="IVK56" s="91"/>
      <c r="IVL56" s="91"/>
      <c r="IVM56" s="91"/>
      <c r="IVN56" s="91"/>
      <c r="IVO56" s="91"/>
      <c r="IVP56" s="91"/>
      <c r="IVQ56" s="91"/>
      <c r="IVR56" s="91"/>
      <c r="IVS56" s="91"/>
      <c r="IVT56" s="91"/>
      <c r="IVU56" s="91"/>
      <c r="IVV56" s="91"/>
      <c r="IVW56" s="91"/>
      <c r="IVX56" s="91"/>
      <c r="IVY56" s="91"/>
      <c r="IVZ56" s="91"/>
      <c r="IWA56" s="91"/>
      <c r="IWB56" s="91"/>
      <c r="IWC56" s="91"/>
      <c r="IWD56" s="91"/>
      <c r="IWE56" s="91"/>
      <c r="IWF56" s="91"/>
      <c r="IWG56" s="91"/>
      <c r="IWH56" s="91"/>
      <c r="IWI56" s="91"/>
      <c r="IWJ56" s="91"/>
      <c r="IWK56" s="91"/>
      <c r="IWL56" s="91"/>
      <c r="IWM56" s="91"/>
      <c r="IWN56" s="91"/>
      <c r="IWO56" s="91"/>
      <c r="IWP56" s="91"/>
      <c r="IWQ56" s="91"/>
      <c r="IWR56" s="91"/>
      <c r="IWS56" s="91"/>
      <c r="IWT56" s="91"/>
      <c r="IWU56" s="91"/>
      <c r="IWV56" s="91"/>
      <c r="IWW56" s="91"/>
      <c r="IWX56" s="91"/>
      <c r="IWY56" s="91"/>
      <c r="IWZ56" s="91"/>
      <c r="IXA56" s="91"/>
      <c r="IXB56" s="91"/>
      <c r="IXC56" s="91"/>
      <c r="IXD56" s="91"/>
      <c r="IXE56" s="91"/>
      <c r="IXF56" s="91"/>
      <c r="IXG56" s="91"/>
      <c r="IXH56" s="91"/>
      <c r="IXI56" s="91"/>
      <c r="IXJ56" s="91"/>
      <c r="IXK56" s="91"/>
      <c r="IXL56" s="91"/>
      <c r="IXM56" s="91"/>
      <c r="IXN56" s="91"/>
      <c r="IXO56" s="91"/>
      <c r="IXP56" s="91"/>
      <c r="IXQ56" s="91"/>
      <c r="IXR56" s="91"/>
      <c r="IXS56" s="91"/>
      <c r="IXT56" s="91"/>
      <c r="IXU56" s="91"/>
      <c r="IXV56" s="91"/>
      <c r="IXW56" s="91"/>
      <c r="IXX56" s="91"/>
      <c r="IXY56" s="91"/>
      <c r="IXZ56" s="91"/>
      <c r="IYA56" s="91"/>
      <c r="IYB56" s="91"/>
      <c r="IYC56" s="91"/>
      <c r="IYD56" s="91"/>
      <c r="IYE56" s="91"/>
      <c r="IYF56" s="91"/>
      <c r="IYG56" s="91"/>
      <c r="IYH56" s="91"/>
      <c r="IYI56" s="91"/>
      <c r="IYJ56" s="91"/>
      <c r="IYK56" s="91"/>
      <c r="IYL56" s="91"/>
      <c r="IYM56" s="91"/>
      <c r="IYN56" s="91"/>
      <c r="IYO56" s="91"/>
      <c r="IYP56" s="91"/>
      <c r="IYQ56" s="91"/>
      <c r="IYR56" s="91"/>
      <c r="IYS56" s="91"/>
      <c r="IYT56" s="91"/>
      <c r="IYU56" s="91"/>
      <c r="IYV56" s="91"/>
      <c r="IYW56" s="91"/>
      <c r="IYX56" s="91"/>
      <c r="IYY56" s="91"/>
      <c r="IYZ56" s="91"/>
      <c r="IZA56" s="91"/>
      <c r="IZB56" s="91"/>
      <c r="IZC56" s="91"/>
      <c r="IZD56" s="91"/>
      <c r="IZE56" s="91"/>
      <c r="IZF56" s="91"/>
      <c r="IZG56" s="91"/>
      <c r="IZH56" s="91"/>
      <c r="IZI56" s="91"/>
      <c r="IZJ56" s="91"/>
      <c r="IZK56" s="91"/>
      <c r="IZL56" s="91"/>
      <c r="IZM56" s="91"/>
      <c r="IZN56" s="91"/>
      <c r="IZO56" s="91"/>
      <c r="IZP56" s="91"/>
      <c r="IZQ56" s="91"/>
      <c r="IZR56" s="91"/>
      <c r="IZS56" s="91"/>
      <c r="IZT56" s="91"/>
      <c r="IZU56" s="91"/>
      <c r="IZV56" s="91"/>
      <c r="IZW56" s="91"/>
      <c r="IZX56" s="91"/>
      <c r="IZY56" s="91"/>
      <c r="IZZ56" s="91"/>
      <c r="JAA56" s="91"/>
      <c r="JAB56" s="91"/>
      <c r="JAC56" s="91"/>
      <c r="JAD56" s="91"/>
      <c r="JAE56" s="91"/>
      <c r="JAF56" s="91"/>
      <c r="JAG56" s="91"/>
      <c r="JAH56" s="91"/>
      <c r="JAI56" s="91"/>
      <c r="JAJ56" s="91"/>
      <c r="JAK56" s="91"/>
      <c r="JAL56" s="91"/>
      <c r="JAM56" s="91"/>
      <c r="JAN56" s="91"/>
      <c r="JAO56" s="91"/>
      <c r="JAP56" s="91"/>
      <c r="JAQ56" s="91"/>
      <c r="JAR56" s="91"/>
      <c r="JAS56" s="91"/>
      <c r="JAT56" s="91"/>
      <c r="JAU56" s="91"/>
      <c r="JAV56" s="91"/>
      <c r="JAW56" s="91"/>
      <c r="JAX56" s="91"/>
      <c r="JAY56" s="91"/>
      <c r="JAZ56" s="91"/>
      <c r="JBA56" s="91"/>
      <c r="JBB56" s="91"/>
      <c r="JBC56" s="91"/>
      <c r="JBD56" s="91"/>
      <c r="JBE56" s="91"/>
      <c r="JBF56" s="91"/>
      <c r="JBG56" s="91"/>
      <c r="JBH56" s="91"/>
      <c r="JBI56" s="91"/>
      <c r="JBJ56" s="91"/>
      <c r="JBK56" s="91"/>
      <c r="JBL56" s="91"/>
      <c r="JBM56" s="91"/>
      <c r="JBN56" s="91"/>
      <c r="JBO56" s="91"/>
      <c r="JBP56" s="91"/>
      <c r="JBQ56" s="91"/>
      <c r="JBR56" s="91"/>
      <c r="JBS56" s="91"/>
      <c r="JBT56" s="91"/>
      <c r="JBU56" s="91"/>
      <c r="JBV56" s="91"/>
      <c r="JBW56" s="91"/>
      <c r="JBX56" s="91"/>
      <c r="JBY56" s="91"/>
      <c r="JBZ56" s="91"/>
      <c r="JCA56" s="91"/>
      <c r="JCB56" s="91"/>
      <c r="JCC56" s="91"/>
      <c r="JCD56" s="91"/>
      <c r="JCE56" s="91"/>
      <c r="JCF56" s="91"/>
      <c r="JCG56" s="91"/>
      <c r="JCH56" s="91"/>
      <c r="JCI56" s="91"/>
      <c r="JCJ56" s="91"/>
      <c r="JCK56" s="91"/>
      <c r="JCL56" s="91"/>
      <c r="JCM56" s="91"/>
      <c r="JCN56" s="91"/>
      <c r="JCO56" s="91"/>
      <c r="JCP56" s="91"/>
      <c r="JCQ56" s="91"/>
      <c r="JCR56" s="91"/>
      <c r="JCS56" s="91"/>
      <c r="JCT56" s="91"/>
      <c r="JCU56" s="91"/>
      <c r="JCV56" s="91"/>
      <c r="JCW56" s="91"/>
      <c r="JCX56" s="91"/>
      <c r="JCY56" s="91"/>
      <c r="JCZ56" s="91"/>
      <c r="JDA56" s="91"/>
      <c r="JDB56" s="91"/>
      <c r="JDC56" s="91"/>
      <c r="JDD56" s="91"/>
      <c r="JDE56" s="91"/>
      <c r="JDF56" s="91"/>
      <c r="JDG56" s="91"/>
      <c r="JDH56" s="91"/>
      <c r="JDI56" s="91"/>
      <c r="JDJ56" s="91"/>
      <c r="JDK56" s="91"/>
      <c r="JDL56" s="91"/>
      <c r="JDM56" s="91"/>
      <c r="JDN56" s="91"/>
      <c r="JDO56" s="91"/>
      <c r="JDP56" s="91"/>
      <c r="JDQ56" s="91"/>
      <c r="JDR56" s="91"/>
      <c r="JDS56" s="91"/>
      <c r="JDT56" s="91"/>
      <c r="JDU56" s="91"/>
      <c r="JDV56" s="91"/>
      <c r="JDW56" s="91"/>
      <c r="JDX56" s="91"/>
      <c r="JDY56" s="91"/>
      <c r="JDZ56" s="91"/>
      <c r="JEA56" s="91"/>
      <c r="JEB56" s="91"/>
      <c r="JEC56" s="91"/>
      <c r="JED56" s="91"/>
      <c r="JEE56" s="91"/>
      <c r="JEF56" s="91"/>
      <c r="JEG56" s="91"/>
      <c r="JEH56" s="91"/>
      <c r="JEI56" s="91"/>
      <c r="JEJ56" s="91"/>
      <c r="JEK56" s="91"/>
      <c r="JEL56" s="91"/>
      <c r="JEM56" s="91"/>
      <c r="JEN56" s="91"/>
      <c r="JEO56" s="91"/>
      <c r="JEP56" s="91"/>
      <c r="JEQ56" s="91"/>
      <c r="JER56" s="91"/>
      <c r="JES56" s="91"/>
      <c r="JET56" s="91"/>
      <c r="JEU56" s="91"/>
      <c r="JEV56" s="91"/>
      <c r="JEW56" s="91"/>
      <c r="JEX56" s="91"/>
      <c r="JEY56" s="91"/>
      <c r="JEZ56" s="91"/>
      <c r="JFA56" s="91"/>
      <c r="JFB56" s="91"/>
      <c r="JFC56" s="91"/>
      <c r="JFD56" s="91"/>
      <c r="JFE56" s="91"/>
      <c r="JFF56" s="91"/>
      <c r="JFG56" s="91"/>
      <c r="JFH56" s="91"/>
      <c r="JFI56" s="91"/>
      <c r="JFJ56" s="91"/>
      <c r="JFK56" s="91"/>
      <c r="JFL56" s="91"/>
      <c r="JFM56" s="91"/>
      <c r="JFN56" s="91"/>
      <c r="JFO56" s="91"/>
      <c r="JFP56" s="91"/>
      <c r="JFQ56" s="91"/>
      <c r="JFR56" s="91"/>
      <c r="JFS56" s="91"/>
      <c r="JFT56" s="91"/>
      <c r="JFU56" s="91"/>
      <c r="JFV56" s="91"/>
      <c r="JFW56" s="91"/>
      <c r="JFX56" s="91"/>
      <c r="JFY56" s="91"/>
      <c r="JFZ56" s="91"/>
      <c r="JGA56" s="91"/>
      <c r="JGB56" s="91"/>
      <c r="JGC56" s="91"/>
      <c r="JGD56" s="91"/>
      <c r="JGE56" s="91"/>
      <c r="JGF56" s="91"/>
      <c r="JGG56" s="91"/>
      <c r="JGH56" s="91"/>
      <c r="JGI56" s="91"/>
      <c r="JGJ56" s="91"/>
      <c r="JGK56" s="91"/>
      <c r="JGL56" s="91"/>
      <c r="JGM56" s="91"/>
      <c r="JGN56" s="91"/>
      <c r="JGO56" s="91"/>
      <c r="JGP56" s="91"/>
      <c r="JGQ56" s="91"/>
      <c r="JGR56" s="91"/>
      <c r="JGS56" s="91"/>
      <c r="JGT56" s="91"/>
      <c r="JGU56" s="91"/>
      <c r="JGV56" s="91"/>
      <c r="JGW56" s="91"/>
      <c r="JGX56" s="91"/>
      <c r="JGY56" s="91"/>
      <c r="JGZ56" s="91"/>
      <c r="JHA56" s="91"/>
      <c r="JHB56" s="91"/>
      <c r="JHC56" s="91"/>
      <c r="JHD56" s="91"/>
      <c r="JHE56" s="91"/>
      <c r="JHF56" s="91"/>
      <c r="JHG56" s="91"/>
      <c r="JHH56" s="91"/>
      <c r="JHI56" s="91"/>
      <c r="JHJ56" s="91"/>
      <c r="JHK56" s="91"/>
      <c r="JHL56" s="91"/>
      <c r="JHM56" s="91"/>
      <c r="JHN56" s="91"/>
      <c r="JHO56" s="91"/>
      <c r="JHP56" s="91"/>
      <c r="JHQ56" s="91"/>
      <c r="JHR56" s="91"/>
      <c r="JHS56" s="91"/>
      <c r="JHT56" s="91"/>
      <c r="JHU56" s="91"/>
      <c r="JHV56" s="91"/>
      <c r="JHW56" s="91"/>
      <c r="JHX56" s="91"/>
      <c r="JHY56" s="91"/>
      <c r="JHZ56" s="91"/>
      <c r="JIA56" s="91"/>
      <c r="JIB56" s="91"/>
      <c r="JIC56" s="91"/>
      <c r="JID56" s="91"/>
      <c r="JIE56" s="91"/>
      <c r="JIF56" s="91"/>
      <c r="JIG56" s="91"/>
      <c r="JIH56" s="91"/>
      <c r="JII56" s="91"/>
      <c r="JIJ56" s="91"/>
      <c r="JIK56" s="91"/>
      <c r="JIL56" s="91"/>
      <c r="JIM56" s="91"/>
      <c r="JIN56" s="91"/>
      <c r="JIO56" s="91"/>
      <c r="JIP56" s="91"/>
      <c r="JIQ56" s="91"/>
      <c r="JIR56" s="91"/>
      <c r="JIS56" s="91"/>
      <c r="JIT56" s="91"/>
      <c r="JIU56" s="91"/>
      <c r="JIV56" s="91"/>
      <c r="JIW56" s="91"/>
      <c r="JIX56" s="91"/>
      <c r="JIY56" s="91"/>
      <c r="JIZ56" s="91"/>
      <c r="JJA56" s="91"/>
      <c r="JJB56" s="91"/>
      <c r="JJC56" s="91"/>
      <c r="JJD56" s="91"/>
      <c r="JJE56" s="91"/>
      <c r="JJF56" s="91"/>
      <c r="JJG56" s="91"/>
      <c r="JJH56" s="91"/>
      <c r="JJI56" s="91"/>
      <c r="JJJ56" s="91"/>
      <c r="JJK56" s="91"/>
      <c r="JJL56" s="91"/>
      <c r="JJM56" s="91"/>
      <c r="JJN56" s="91"/>
      <c r="JJO56" s="91"/>
      <c r="JJP56" s="91"/>
      <c r="JJQ56" s="91"/>
      <c r="JJR56" s="91"/>
      <c r="JJS56" s="91"/>
      <c r="JJT56" s="91"/>
      <c r="JJU56" s="91"/>
      <c r="JJV56" s="91"/>
      <c r="JJW56" s="91"/>
      <c r="JJX56" s="91"/>
      <c r="JJY56" s="91"/>
      <c r="JJZ56" s="91"/>
      <c r="JKA56" s="91"/>
      <c r="JKB56" s="91"/>
      <c r="JKC56" s="91"/>
      <c r="JKD56" s="91"/>
      <c r="JKE56" s="91"/>
      <c r="JKF56" s="91"/>
      <c r="JKG56" s="91"/>
      <c r="JKH56" s="91"/>
      <c r="JKI56" s="91"/>
      <c r="JKJ56" s="91"/>
      <c r="JKK56" s="91"/>
      <c r="JKL56" s="91"/>
      <c r="JKM56" s="91"/>
      <c r="JKN56" s="91"/>
      <c r="JKO56" s="91"/>
      <c r="JKP56" s="91"/>
      <c r="JKQ56" s="91"/>
      <c r="JKR56" s="91"/>
      <c r="JKS56" s="91"/>
      <c r="JKT56" s="91"/>
      <c r="JKU56" s="91"/>
      <c r="JKV56" s="91"/>
      <c r="JKW56" s="91"/>
      <c r="JKX56" s="91"/>
      <c r="JKY56" s="91"/>
      <c r="JKZ56" s="91"/>
      <c r="JLA56" s="91"/>
      <c r="JLB56" s="91"/>
      <c r="JLC56" s="91"/>
      <c r="JLD56" s="91"/>
      <c r="JLE56" s="91"/>
      <c r="JLF56" s="91"/>
      <c r="JLG56" s="91"/>
      <c r="JLH56" s="91"/>
      <c r="JLI56" s="91"/>
      <c r="JLJ56" s="91"/>
      <c r="JLK56" s="91"/>
      <c r="JLL56" s="91"/>
      <c r="JLM56" s="91"/>
      <c r="JLN56" s="91"/>
      <c r="JLO56" s="91"/>
      <c r="JLP56" s="91"/>
      <c r="JLQ56" s="91"/>
      <c r="JLR56" s="91"/>
      <c r="JLS56" s="91"/>
      <c r="JLT56" s="91"/>
      <c r="JLU56" s="91"/>
      <c r="JLV56" s="91"/>
      <c r="JLW56" s="91"/>
      <c r="JLX56" s="91"/>
      <c r="JLY56" s="91"/>
      <c r="JLZ56" s="91"/>
      <c r="JMA56" s="91"/>
      <c r="JMB56" s="91"/>
      <c r="JMC56" s="91"/>
      <c r="JMD56" s="91"/>
      <c r="JME56" s="91"/>
      <c r="JMF56" s="91"/>
      <c r="JMG56" s="91"/>
      <c r="JMH56" s="91"/>
      <c r="JMI56" s="91"/>
      <c r="JMJ56" s="91"/>
      <c r="JMK56" s="91"/>
      <c r="JML56" s="91"/>
      <c r="JMM56" s="91"/>
      <c r="JMN56" s="91"/>
      <c r="JMO56" s="91"/>
      <c r="JMP56" s="91"/>
      <c r="JMQ56" s="91"/>
      <c r="JMR56" s="91"/>
      <c r="JMS56" s="91"/>
      <c r="JMT56" s="91"/>
      <c r="JMU56" s="91"/>
      <c r="JMV56" s="91"/>
      <c r="JMW56" s="91"/>
      <c r="JMX56" s="91"/>
      <c r="JMY56" s="91"/>
      <c r="JMZ56" s="91"/>
      <c r="JNA56" s="91"/>
      <c r="JNB56" s="91"/>
      <c r="JNC56" s="91"/>
      <c r="JND56" s="91"/>
      <c r="JNE56" s="91"/>
      <c r="JNF56" s="91"/>
      <c r="JNG56" s="91"/>
      <c r="JNH56" s="91"/>
      <c r="JNI56" s="91"/>
      <c r="JNJ56" s="91"/>
      <c r="JNK56" s="91"/>
      <c r="JNL56" s="91"/>
      <c r="JNM56" s="91"/>
      <c r="JNN56" s="91"/>
      <c r="JNO56" s="91"/>
      <c r="JNP56" s="91"/>
      <c r="JNQ56" s="91"/>
      <c r="JNR56" s="91"/>
      <c r="JNS56" s="91"/>
      <c r="JNT56" s="91"/>
      <c r="JNU56" s="91"/>
      <c r="JNV56" s="91"/>
      <c r="JNW56" s="91"/>
      <c r="JNX56" s="91"/>
      <c r="JNY56" s="91"/>
      <c r="JNZ56" s="91"/>
      <c r="JOA56" s="91"/>
      <c r="JOB56" s="91"/>
      <c r="JOC56" s="91"/>
      <c r="JOD56" s="91"/>
      <c r="JOE56" s="91"/>
      <c r="JOF56" s="91"/>
      <c r="JOG56" s="91"/>
      <c r="JOH56" s="91"/>
      <c r="JOI56" s="91"/>
      <c r="JOJ56" s="91"/>
      <c r="JOK56" s="91"/>
      <c r="JOL56" s="91"/>
      <c r="JOM56" s="91"/>
      <c r="JON56" s="91"/>
      <c r="JOO56" s="91"/>
      <c r="JOP56" s="91"/>
      <c r="JOQ56" s="91"/>
      <c r="JOR56" s="91"/>
      <c r="JOS56" s="91"/>
      <c r="JOT56" s="91"/>
      <c r="JOU56" s="91"/>
      <c r="JOV56" s="91"/>
      <c r="JOW56" s="91"/>
      <c r="JOX56" s="91"/>
      <c r="JOY56" s="91"/>
      <c r="JOZ56" s="91"/>
      <c r="JPA56" s="91"/>
      <c r="JPB56" s="91"/>
      <c r="JPC56" s="91"/>
      <c r="JPD56" s="91"/>
      <c r="JPE56" s="91"/>
      <c r="JPF56" s="91"/>
      <c r="JPG56" s="91"/>
      <c r="JPH56" s="91"/>
      <c r="JPI56" s="91"/>
      <c r="JPJ56" s="91"/>
      <c r="JPK56" s="91"/>
      <c r="JPL56" s="91"/>
      <c r="JPM56" s="91"/>
      <c r="JPN56" s="91"/>
      <c r="JPO56" s="91"/>
      <c r="JPP56" s="91"/>
      <c r="JPQ56" s="91"/>
      <c r="JPR56" s="91"/>
      <c r="JPS56" s="91"/>
      <c r="JPT56" s="91"/>
      <c r="JPU56" s="91"/>
      <c r="JPV56" s="91"/>
      <c r="JPW56" s="91"/>
      <c r="JPX56" s="91"/>
      <c r="JPY56" s="91"/>
      <c r="JPZ56" s="91"/>
      <c r="JQA56" s="91"/>
      <c r="JQB56" s="91"/>
      <c r="JQC56" s="91"/>
      <c r="JQD56" s="91"/>
      <c r="JQE56" s="91"/>
      <c r="JQF56" s="91"/>
      <c r="JQG56" s="91"/>
      <c r="JQH56" s="91"/>
      <c r="JQI56" s="91"/>
      <c r="JQJ56" s="91"/>
      <c r="JQK56" s="91"/>
      <c r="JQL56" s="91"/>
      <c r="JQM56" s="91"/>
      <c r="JQN56" s="91"/>
      <c r="JQO56" s="91"/>
      <c r="JQP56" s="91"/>
      <c r="JQQ56" s="91"/>
      <c r="JQR56" s="91"/>
      <c r="JQS56" s="91"/>
      <c r="JQT56" s="91"/>
      <c r="JQU56" s="91"/>
      <c r="JQV56" s="91"/>
      <c r="JQW56" s="91"/>
      <c r="JQX56" s="91"/>
      <c r="JQY56" s="91"/>
      <c r="JQZ56" s="91"/>
      <c r="JRA56" s="91"/>
      <c r="JRB56" s="91"/>
      <c r="JRC56" s="91"/>
      <c r="JRD56" s="91"/>
      <c r="JRE56" s="91"/>
      <c r="JRF56" s="91"/>
      <c r="JRG56" s="91"/>
      <c r="JRH56" s="91"/>
      <c r="JRI56" s="91"/>
      <c r="JRJ56" s="91"/>
      <c r="JRK56" s="91"/>
      <c r="JRL56" s="91"/>
      <c r="JRM56" s="91"/>
      <c r="JRN56" s="91"/>
      <c r="JRO56" s="91"/>
      <c r="JRP56" s="91"/>
      <c r="JRQ56" s="91"/>
      <c r="JRR56" s="91"/>
      <c r="JRS56" s="91"/>
      <c r="JRT56" s="91"/>
      <c r="JRU56" s="91"/>
      <c r="JRV56" s="91"/>
      <c r="JRW56" s="91"/>
      <c r="JRX56" s="91"/>
      <c r="JRY56" s="91"/>
      <c r="JRZ56" s="91"/>
      <c r="JSA56" s="91"/>
      <c r="JSB56" s="91"/>
      <c r="JSC56" s="91"/>
      <c r="JSD56" s="91"/>
      <c r="JSE56" s="91"/>
      <c r="JSF56" s="91"/>
      <c r="JSG56" s="91"/>
      <c r="JSH56" s="91"/>
      <c r="JSI56" s="91"/>
      <c r="JSJ56" s="91"/>
      <c r="JSK56" s="91"/>
      <c r="JSL56" s="91"/>
      <c r="JSM56" s="91"/>
      <c r="JSN56" s="91"/>
      <c r="JSO56" s="91"/>
      <c r="JSP56" s="91"/>
      <c r="JSQ56" s="91"/>
      <c r="JSR56" s="91"/>
      <c r="JSS56" s="91"/>
      <c r="JST56" s="91"/>
      <c r="JSU56" s="91"/>
      <c r="JSV56" s="91"/>
      <c r="JSW56" s="91"/>
      <c r="JSX56" s="91"/>
      <c r="JSY56" s="91"/>
      <c r="JSZ56" s="91"/>
      <c r="JTA56" s="91"/>
      <c r="JTB56" s="91"/>
      <c r="JTC56" s="91"/>
      <c r="JTD56" s="91"/>
      <c r="JTE56" s="91"/>
      <c r="JTF56" s="91"/>
      <c r="JTG56" s="91"/>
      <c r="JTH56" s="91"/>
      <c r="JTI56" s="91"/>
      <c r="JTJ56" s="91"/>
      <c r="JTK56" s="91"/>
      <c r="JTL56" s="91"/>
      <c r="JTM56" s="91"/>
      <c r="JTN56" s="91"/>
      <c r="JTO56" s="91"/>
      <c r="JTP56" s="91"/>
      <c r="JTQ56" s="91"/>
      <c r="JTR56" s="91"/>
      <c r="JTS56" s="91"/>
      <c r="JTT56" s="91"/>
      <c r="JTU56" s="91"/>
      <c r="JTV56" s="91"/>
      <c r="JTW56" s="91"/>
      <c r="JTX56" s="91"/>
      <c r="JTY56" s="91"/>
      <c r="JTZ56" s="91"/>
      <c r="JUA56" s="91"/>
      <c r="JUB56" s="91"/>
      <c r="JUC56" s="91"/>
      <c r="JUD56" s="91"/>
      <c r="JUE56" s="91"/>
      <c r="JUF56" s="91"/>
      <c r="JUG56" s="91"/>
      <c r="JUH56" s="91"/>
      <c r="JUI56" s="91"/>
      <c r="JUJ56" s="91"/>
      <c r="JUK56" s="91"/>
      <c r="JUL56" s="91"/>
      <c r="JUM56" s="91"/>
      <c r="JUN56" s="91"/>
      <c r="JUO56" s="91"/>
      <c r="JUP56" s="91"/>
      <c r="JUQ56" s="91"/>
      <c r="JUR56" s="91"/>
      <c r="JUS56" s="91"/>
      <c r="JUT56" s="91"/>
      <c r="JUU56" s="91"/>
      <c r="JUV56" s="91"/>
      <c r="JUW56" s="91"/>
      <c r="JUX56" s="91"/>
      <c r="JUY56" s="91"/>
      <c r="JUZ56" s="91"/>
      <c r="JVA56" s="91"/>
      <c r="JVB56" s="91"/>
      <c r="JVC56" s="91"/>
      <c r="JVD56" s="91"/>
      <c r="JVE56" s="91"/>
      <c r="JVF56" s="91"/>
      <c r="JVG56" s="91"/>
      <c r="JVH56" s="91"/>
      <c r="JVI56" s="91"/>
      <c r="JVJ56" s="91"/>
      <c r="JVK56" s="91"/>
      <c r="JVL56" s="91"/>
      <c r="JVM56" s="91"/>
      <c r="JVN56" s="91"/>
      <c r="JVO56" s="91"/>
      <c r="JVP56" s="91"/>
      <c r="JVQ56" s="91"/>
      <c r="JVR56" s="91"/>
      <c r="JVS56" s="91"/>
      <c r="JVT56" s="91"/>
      <c r="JVU56" s="91"/>
      <c r="JVV56" s="91"/>
      <c r="JVW56" s="91"/>
      <c r="JVX56" s="91"/>
      <c r="JVY56" s="91"/>
      <c r="JVZ56" s="91"/>
      <c r="JWA56" s="91"/>
      <c r="JWB56" s="91"/>
      <c r="JWC56" s="91"/>
      <c r="JWD56" s="91"/>
      <c r="JWE56" s="91"/>
      <c r="JWF56" s="91"/>
      <c r="JWG56" s="91"/>
      <c r="JWH56" s="91"/>
      <c r="JWI56" s="91"/>
      <c r="JWJ56" s="91"/>
      <c r="JWK56" s="91"/>
      <c r="JWL56" s="91"/>
      <c r="JWM56" s="91"/>
      <c r="JWN56" s="91"/>
      <c r="JWO56" s="91"/>
      <c r="JWP56" s="91"/>
      <c r="JWQ56" s="91"/>
      <c r="JWR56" s="91"/>
      <c r="JWS56" s="91"/>
      <c r="JWT56" s="91"/>
      <c r="JWU56" s="91"/>
      <c r="JWV56" s="91"/>
      <c r="JWW56" s="91"/>
      <c r="JWX56" s="91"/>
      <c r="JWY56" s="91"/>
      <c r="JWZ56" s="91"/>
      <c r="JXA56" s="91"/>
      <c r="JXB56" s="91"/>
      <c r="JXC56" s="91"/>
      <c r="JXD56" s="91"/>
      <c r="JXE56" s="91"/>
      <c r="JXF56" s="91"/>
      <c r="JXG56" s="91"/>
      <c r="JXH56" s="91"/>
      <c r="JXI56" s="91"/>
      <c r="JXJ56" s="91"/>
      <c r="JXK56" s="91"/>
      <c r="JXL56" s="91"/>
      <c r="JXM56" s="91"/>
      <c r="JXN56" s="91"/>
      <c r="JXO56" s="91"/>
      <c r="JXP56" s="91"/>
      <c r="JXQ56" s="91"/>
      <c r="JXR56" s="91"/>
      <c r="JXS56" s="91"/>
      <c r="JXT56" s="91"/>
      <c r="JXU56" s="91"/>
      <c r="JXV56" s="91"/>
      <c r="JXW56" s="91"/>
      <c r="JXX56" s="91"/>
      <c r="JXY56" s="91"/>
      <c r="JXZ56" s="91"/>
      <c r="JYA56" s="91"/>
      <c r="JYB56" s="91"/>
      <c r="JYC56" s="91"/>
      <c r="JYD56" s="91"/>
      <c r="JYE56" s="91"/>
      <c r="JYF56" s="91"/>
      <c r="JYG56" s="91"/>
      <c r="JYH56" s="91"/>
      <c r="JYI56" s="91"/>
      <c r="JYJ56" s="91"/>
      <c r="JYK56" s="91"/>
      <c r="JYL56" s="91"/>
      <c r="JYM56" s="91"/>
      <c r="JYN56" s="91"/>
      <c r="JYO56" s="91"/>
      <c r="JYP56" s="91"/>
      <c r="JYQ56" s="91"/>
      <c r="JYR56" s="91"/>
      <c r="JYS56" s="91"/>
      <c r="JYT56" s="91"/>
      <c r="JYU56" s="91"/>
      <c r="JYV56" s="91"/>
      <c r="JYW56" s="91"/>
      <c r="JYX56" s="91"/>
      <c r="JYY56" s="91"/>
      <c r="JYZ56" s="91"/>
      <c r="JZA56" s="91"/>
      <c r="JZB56" s="91"/>
      <c r="JZC56" s="91"/>
      <c r="JZD56" s="91"/>
      <c r="JZE56" s="91"/>
      <c r="JZF56" s="91"/>
      <c r="JZG56" s="91"/>
      <c r="JZH56" s="91"/>
      <c r="JZI56" s="91"/>
      <c r="JZJ56" s="91"/>
      <c r="JZK56" s="91"/>
      <c r="JZL56" s="91"/>
      <c r="JZM56" s="91"/>
      <c r="JZN56" s="91"/>
      <c r="JZO56" s="91"/>
      <c r="JZP56" s="91"/>
      <c r="JZQ56" s="91"/>
      <c r="JZR56" s="91"/>
      <c r="JZS56" s="91"/>
      <c r="JZT56" s="91"/>
      <c r="JZU56" s="91"/>
      <c r="JZV56" s="91"/>
      <c r="JZW56" s="91"/>
      <c r="JZX56" s="91"/>
      <c r="JZY56" s="91"/>
      <c r="JZZ56" s="91"/>
      <c r="KAA56" s="91"/>
      <c r="KAB56" s="91"/>
      <c r="KAC56" s="91"/>
      <c r="KAD56" s="91"/>
      <c r="KAE56" s="91"/>
      <c r="KAF56" s="91"/>
      <c r="KAG56" s="91"/>
      <c r="KAH56" s="91"/>
      <c r="KAI56" s="91"/>
      <c r="KAJ56" s="91"/>
      <c r="KAK56" s="91"/>
      <c r="KAL56" s="91"/>
      <c r="KAM56" s="91"/>
      <c r="KAN56" s="91"/>
      <c r="KAO56" s="91"/>
      <c r="KAP56" s="91"/>
      <c r="KAQ56" s="91"/>
      <c r="KAR56" s="91"/>
      <c r="KAS56" s="91"/>
      <c r="KAT56" s="91"/>
      <c r="KAU56" s="91"/>
      <c r="KAV56" s="91"/>
      <c r="KAW56" s="91"/>
      <c r="KAX56" s="91"/>
      <c r="KAY56" s="91"/>
      <c r="KAZ56" s="91"/>
      <c r="KBA56" s="91"/>
      <c r="KBB56" s="91"/>
      <c r="KBC56" s="91"/>
      <c r="KBD56" s="91"/>
      <c r="KBE56" s="91"/>
      <c r="KBF56" s="91"/>
      <c r="KBG56" s="91"/>
      <c r="KBH56" s="91"/>
      <c r="KBI56" s="91"/>
      <c r="KBJ56" s="91"/>
      <c r="KBK56" s="91"/>
      <c r="KBL56" s="91"/>
      <c r="KBM56" s="91"/>
      <c r="KBN56" s="91"/>
      <c r="KBO56" s="91"/>
      <c r="KBP56" s="91"/>
      <c r="KBQ56" s="91"/>
      <c r="KBR56" s="91"/>
      <c r="KBS56" s="91"/>
      <c r="KBT56" s="91"/>
      <c r="KBU56" s="91"/>
      <c r="KBV56" s="91"/>
      <c r="KBW56" s="91"/>
      <c r="KBX56" s="91"/>
      <c r="KBY56" s="91"/>
      <c r="KBZ56" s="91"/>
      <c r="KCA56" s="91"/>
      <c r="KCB56" s="91"/>
      <c r="KCC56" s="91"/>
      <c r="KCD56" s="91"/>
      <c r="KCE56" s="91"/>
      <c r="KCF56" s="91"/>
      <c r="KCG56" s="91"/>
      <c r="KCH56" s="91"/>
      <c r="KCI56" s="91"/>
      <c r="KCJ56" s="91"/>
      <c r="KCK56" s="91"/>
      <c r="KCL56" s="91"/>
      <c r="KCM56" s="91"/>
      <c r="KCN56" s="91"/>
      <c r="KCO56" s="91"/>
      <c r="KCP56" s="91"/>
      <c r="KCQ56" s="91"/>
      <c r="KCR56" s="91"/>
      <c r="KCS56" s="91"/>
      <c r="KCT56" s="91"/>
      <c r="KCU56" s="91"/>
      <c r="KCV56" s="91"/>
      <c r="KCW56" s="91"/>
      <c r="KCX56" s="91"/>
      <c r="KCY56" s="91"/>
      <c r="KCZ56" s="91"/>
      <c r="KDA56" s="91"/>
      <c r="KDB56" s="91"/>
      <c r="KDC56" s="91"/>
      <c r="KDD56" s="91"/>
      <c r="KDE56" s="91"/>
      <c r="KDF56" s="91"/>
      <c r="KDG56" s="91"/>
      <c r="KDH56" s="91"/>
      <c r="KDI56" s="91"/>
      <c r="KDJ56" s="91"/>
      <c r="KDK56" s="91"/>
      <c r="KDL56" s="91"/>
      <c r="KDM56" s="91"/>
      <c r="KDN56" s="91"/>
      <c r="KDO56" s="91"/>
      <c r="KDP56" s="91"/>
      <c r="KDQ56" s="91"/>
      <c r="KDR56" s="91"/>
      <c r="KDS56" s="91"/>
      <c r="KDT56" s="91"/>
      <c r="KDU56" s="91"/>
      <c r="KDV56" s="91"/>
      <c r="KDW56" s="91"/>
      <c r="KDX56" s="91"/>
      <c r="KDY56" s="91"/>
      <c r="KDZ56" s="91"/>
      <c r="KEA56" s="91"/>
      <c r="KEB56" s="91"/>
      <c r="KEC56" s="91"/>
      <c r="KED56" s="91"/>
      <c r="KEE56" s="91"/>
      <c r="KEF56" s="91"/>
      <c r="KEG56" s="91"/>
      <c r="KEH56" s="91"/>
      <c r="KEI56" s="91"/>
      <c r="KEJ56" s="91"/>
      <c r="KEK56" s="91"/>
      <c r="KEL56" s="91"/>
      <c r="KEM56" s="91"/>
      <c r="KEN56" s="91"/>
      <c r="KEO56" s="91"/>
      <c r="KEP56" s="91"/>
      <c r="KEQ56" s="91"/>
      <c r="KER56" s="91"/>
      <c r="KES56" s="91"/>
      <c r="KET56" s="91"/>
      <c r="KEU56" s="91"/>
      <c r="KEV56" s="91"/>
      <c r="KEW56" s="91"/>
      <c r="KEX56" s="91"/>
      <c r="KEY56" s="91"/>
      <c r="KEZ56" s="91"/>
      <c r="KFA56" s="91"/>
      <c r="KFB56" s="91"/>
      <c r="KFC56" s="91"/>
      <c r="KFD56" s="91"/>
      <c r="KFE56" s="91"/>
      <c r="KFF56" s="91"/>
      <c r="KFG56" s="91"/>
      <c r="KFH56" s="91"/>
      <c r="KFI56" s="91"/>
      <c r="KFJ56" s="91"/>
      <c r="KFK56" s="91"/>
      <c r="KFL56" s="91"/>
      <c r="KFM56" s="91"/>
      <c r="KFN56" s="91"/>
      <c r="KFO56" s="91"/>
      <c r="KFP56" s="91"/>
      <c r="KFQ56" s="91"/>
      <c r="KFR56" s="91"/>
      <c r="KFS56" s="91"/>
      <c r="KFT56" s="91"/>
      <c r="KFU56" s="91"/>
      <c r="KFV56" s="91"/>
      <c r="KFW56" s="91"/>
      <c r="KFX56" s="91"/>
      <c r="KFY56" s="91"/>
      <c r="KFZ56" s="91"/>
      <c r="KGA56" s="91"/>
      <c r="KGB56" s="91"/>
      <c r="KGC56" s="91"/>
      <c r="KGD56" s="91"/>
      <c r="KGE56" s="91"/>
      <c r="KGF56" s="91"/>
      <c r="KGG56" s="91"/>
      <c r="KGH56" s="91"/>
      <c r="KGI56" s="91"/>
      <c r="KGJ56" s="91"/>
      <c r="KGK56" s="91"/>
      <c r="KGL56" s="91"/>
      <c r="KGM56" s="91"/>
      <c r="KGN56" s="91"/>
      <c r="KGO56" s="91"/>
      <c r="KGP56" s="91"/>
      <c r="KGQ56" s="91"/>
      <c r="KGR56" s="91"/>
      <c r="KGS56" s="91"/>
      <c r="KGT56" s="91"/>
      <c r="KGU56" s="91"/>
      <c r="KGV56" s="91"/>
      <c r="KGW56" s="91"/>
      <c r="KGX56" s="91"/>
      <c r="KGY56" s="91"/>
      <c r="KGZ56" s="91"/>
      <c r="KHA56" s="91"/>
      <c r="KHB56" s="91"/>
      <c r="KHC56" s="91"/>
      <c r="KHD56" s="91"/>
      <c r="KHE56" s="91"/>
      <c r="KHF56" s="91"/>
      <c r="KHG56" s="91"/>
      <c r="KHH56" s="91"/>
      <c r="KHI56" s="91"/>
      <c r="KHJ56" s="91"/>
      <c r="KHK56" s="91"/>
      <c r="KHL56" s="91"/>
      <c r="KHM56" s="91"/>
      <c r="KHN56" s="91"/>
      <c r="KHO56" s="91"/>
      <c r="KHP56" s="91"/>
      <c r="KHQ56" s="91"/>
      <c r="KHR56" s="91"/>
      <c r="KHS56" s="91"/>
      <c r="KHT56" s="91"/>
      <c r="KHU56" s="91"/>
      <c r="KHV56" s="91"/>
      <c r="KHW56" s="91"/>
      <c r="KHX56" s="91"/>
      <c r="KHY56" s="91"/>
      <c r="KHZ56" s="91"/>
      <c r="KIA56" s="91"/>
      <c r="KIB56" s="91"/>
      <c r="KIC56" s="91"/>
      <c r="KID56" s="91"/>
      <c r="KIE56" s="91"/>
      <c r="KIF56" s="91"/>
      <c r="KIG56" s="91"/>
      <c r="KIH56" s="91"/>
      <c r="KII56" s="91"/>
      <c r="KIJ56" s="91"/>
      <c r="KIK56" s="91"/>
      <c r="KIL56" s="91"/>
      <c r="KIM56" s="91"/>
      <c r="KIN56" s="91"/>
      <c r="KIO56" s="91"/>
      <c r="KIP56" s="91"/>
      <c r="KIQ56" s="91"/>
      <c r="KIR56" s="91"/>
      <c r="KIS56" s="91"/>
      <c r="KIT56" s="91"/>
      <c r="KIU56" s="91"/>
      <c r="KIV56" s="91"/>
      <c r="KIW56" s="91"/>
      <c r="KIX56" s="91"/>
      <c r="KIY56" s="91"/>
      <c r="KIZ56" s="91"/>
      <c r="KJA56" s="91"/>
      <c r="KJB56" s="91"/>
      <c r="KJC56" s="91"/>
      <c r="KJD56" s="91"/>
      <c r="KJE56" s="91"/>
      <c r="KJF56" s="91"/>
      <c r="KJG56" s="91"/>
      <c r="KJH56" s="91"/>
      <c r="KJI56" s="91"/>
      <c r="KJJ56" s="91"/>
      <c r="KJK56" s="91"/>
      <c r="KJL56" s="91"/>
      <c r="KJM56" s="91"/>
      <c r="KJN56" s="91"/>
      <c r="KJO56" s="91"/>
      <c r="KJP56" s="91"/>
      <c r="KJQ56" s="91"/>
      <c r="KJR56" s="91"/>
      <c r="KJS56" s="91"/>
      <c r="KJT56" s="91"/>
      <c r="KJU56" s="91"/>
      <c r="KJV56" s="91"/>
      <c r="KJW56" s="91"/>
      <c r="KJX56" s="91"/>
      <c r="KJY56" s="91"/>
      <c r="KJZ56" s="91"/>
      <c r="KKA56" s="91"/>
      <c r="KKB56" s="91"/>
      <c r="KKC56" s="91"/>
      <c r="KKD56" s="91"/>
      <c r="KKE56" s="91"/>
      <c r="KKF56" s="91"/>
      <c r="KKG56" s="91"/>
      <c r="KKH56" s="91"/>
      <c r="KKI56" s="91"/>
      <c r="KKJ56" s="91"/>
      <c r="KKK56" s="91"/>
      <c r="KKL56" s="91"/>
      <c r="KKM56" s="91"/>
      <c r="KKN56" s="91"/>
      <c r="KKO56" s="91"/>
      <c r="KKP56" s="91"/>
      <c r="KKQ56" s="91"/>
      <c r="KKR56" s="91"/>
      <c r="KKS56" s="91"/>
      <c r="KKT56" s="91"/>
      <c r="KKU56" s="91"/>
      <c r="KKV56" s="91"/>
      <c r="KKW56" s="91"/>
      <c r="KKX56" s="91"/>
      <c r="KKY56" s="91"/>
      <c r="KKZ56" s="91"/>
      <c r="KLA56" s="91"/>
      <c r="KLB56" s="91"/>
      <c r="KLC56" s="91"/>
      <c r="KLD56" s="91"/>
      <c r="KLE56" s="91"/>
      <c r="KLF56" s="91"/>
      <c r="KLG56" s="91"/>
      <c r="KLH56" s="91"/>
      <c r="KLI56" s="91"/>
      <c r="KLJ56" s="91"/>
      <c r="KLK56" s="91"/>
      <c r="KLL56" s="91"/>
      <c r="KLM56" s="91"/>
      <c r="KLN56" s="91"/>
      <c r="KLO56" s="91"/>
      <c r="KLP56" s="91"/>
      <c r="KLQ56" s="91"/>
      <c r="KLR56" s="91"/>
      <c r="KLS56" s="91"/>
      <c r="KLT56" s="91"/>
      <c r="KLU56" s="91"/>
      <c r="KLV56" s="91"/>
      <c r="KLW56" s="91"/>
      <c r="KLX56" s="91"/>
      <c r="KLY56" s="91"/>
      <c r="KLZ56" s="91"/>
      <c r="KMA56" s="91"/>
      <c r="KMB56" s="91"/>
      <c r="KMC56" s="91"/>
      <c r="KMD56" s="91"/>
      <c r="KME56" s="91"/>
      <c r="KMF56" s="91"/>
      <c r="KMG56" s="91"/>
      <c r="KMH56" s="91"/>
      <c r="KMI56" s="91"/>
      <c r="KMJ56" s="91"/>
      <c r="KMK56" s="91"/>
      <c r="KML56" s="91"/>
      <c r="KMM56" s="91"/>
      <c r="KMN56" s="91"/>
      <c r="KMO56" s="91"/>
      <c r="KMP56" s="91"/>
      <c r="KMQ56" s="91"/>
      <c r="KMR56" s="91"/>
      <c r="KMS56" s="91"/>
      <c r="KMT56" s="91"/>
      <c r="KMU56" s="91"/>
      <c r="KMV56" s="91"/>
      <c r="KMW56" s="91"/>
      <c r="KMX56" s="91"/>
      <c r="KMY56" s="91"/>
      <c r="KMZ56" s="91"/>
      <c r="KNA56" s="91"/>
      <c r="KNB56" s="91"/>
      <c r="KNC56" s="91"/>
      <c r="KND56" s="91"/>
      <c r="KNE56" s="91"/>
      <c r="KNF56" s="91"/>
      <c r="KNG56" s="91"/>
      <c r="KNH56" s="91"/>
      <c r="KNI56" s="91"/>
      <c r="KNJ56" s="91"/>
      <c r="KNK56" s="91"/>
      <c r="KNL56" s="91"/>
      <c r="KNM56" s="91"/>
      <c r="KNN56" s="91"/>
      <c r="KNO56" s="91"/>
      <c r="KNP56" s="91"/>
      <c r="KNQ56" s="91"/>
      <c r="KNR56" s="91"/>
      <c r="KNS56" s="91"/>
      <c r="KNT56" s="91"/>
      <c r="KNU56" s="91"/>
      <c r="KNV56" s="91"/>
      <c r="KNW56" s="91"/>
      <c r="KNX56" s="91"/>
      <c r="KNY56" s="91"/>
      <c r="KNZ56" s="91"/>
      <c r="KOA56" s="91"/>
      <c r="KOB56" s="91"/>
      <c r="KOC56" s="91"/>
      <c r="KOD56" s="91"/>
      <c r="KOE56" s="91"/>
      <c r="KOF56" s="91"/>
      <c r="KOG56" s="91"/>
      <c r="KOH56" s="91"/>
      <c r="KOI56" s="91"/>
      <c r="KOJ56" s="91"/>
      <c r="KOK56" s="91"/>
      <c r="KOL56" s="91"/>
      <c r="KOM56" s="91"/>
      <c r="KON56" s="91"/>
      <c r="KOO56" s="91"/>
      <c r="KOP56" s="91"/>
      <c r="KOQ56" s="91"/>
      <c r="KOR56" s="91"/>
      <c r="KOS56" s="91"/>
      <c r="KOT56" s="91"/>
      <c r="KOU56" s="91"/>
      <c r="KOV56" s="91"/>
      <c r="KOW56" s="91"/>
      <c r="KOX56" s="91"/>
      <c r="KOY56" s="91"/>
      <c r="KOZ56" s="91"/>
      <c r="KPA56" s="91"/>
      <c r="KPB56" s="91"/>
      <c r="KPC56" s="91"/>
      <c r="KPD56" s="91"/>
      <c r="KPE56" s="91"/>
      <c r="KPF56" s="91"/>
      <c r="KPG56" s="91"/>
      <c r="KPH56" s="91"/>
      <c r="KPI56" s="91"/>
      <c r="KPJ56" s="91"/>
      <c r="KPK56" s="91"/>
      <c r="KPL56" s="91"/>
      <c r="KPM56" s="91"/>
      <c r="KPN56" s="91"/>
      <c r="KPO56" s="91"/>
      <c r="KPP56" s="91"/>
      <c r="KPQ56" s="91"/>
      <c r="KPR56" s="91"/>
      <c r="KPS56" s="91"/>
      <c r="KPT56" s="91"/>
      <c r="KPU56" s="91"/>
      <c r="KPV56" s="91"/>
      <c r="KPW56" s="91"/>
      <c r="KPX56" s="91"/>
      <c r="KPY56" s="91"/>
      <c r="KPZ56" s="91"/>
      <c r="KQA56" s="91"/>
      <c r="KQB56" s="91"/>
      <c r="KQC56" s="91"/>
      <c r="KQD56" s="91"/>
      <c r="KQE56" s="91"/>
      <c r="KQF56" s="91"/>
      <c r="KQG56" s="91"/>
      <c r="KQH56" s="91"/>
      <c r="KQI56" s="91"/>
      <c r="KQJ56" s="91"/>
      <c r="KQK56" s="91"/>
      <c r="KQL56" s="91"/>
      <c r="KQM56" s="91"/>
      <c r="KQN56" s="91"/>
      <c r="KQO56" s="91"/>
      <c r="KQP56" s="91"/>
      <c r="KQQ56" s="91"/>
      <c r="KQR56" s="91"/>
      <c r="KQS56" s="91"/>
      <c r="KQT56" s="91"/>
      <c r="KQU56" s="91"/>
      <c r="KQV56" s="91"/>
      <c r="KQW56" s="91"/>
      <c r="KQX56" s="91"/>
      <c r="KQY56" s="91"/>
      <c r="KQZ56" s="91"/>
      <c r="KRA56" s="91"/>
      <c r="KRB56" s="91"/>
      <c r="KRC56" s="91"/>
      <c r="KRD56" s="91"/>
      <c r="KRE56" s="91"/>
      <c r="KRF56" s="91"/>
      <c r="KRG56" s="91"/>
      <c r="KRH56" s="91"/>
      <c r="KRI56" s="91"/>
      <c r="KRJ56" s="91"/>
      <c r="KRK56" s="91"/>
      <c r="KRL56" s="91"/>
      <c r="KRM56" s="91"/>
      <c r="KRN56" s="91"/>
      <c r="KRO56" s="91"/>
      <c r="KRP56" s="91"/>
      <c r="KRQ56" s="91"/>
      <c r="KRR56" s="91"/>
      <c r="KRS56" s="91"/>
      <c r="KRT56" s="91"/>
      <c r="KRU56" s="91"/>
      <c r="KRV56" s="91"/>
      <c r="KRW56" s="91"/>
      <c r="KRX56" s="91"/>
      <c r="KRY56" s="91"/>
      <c r="KRZ56" s="91"/>
      <c r="KSA56" s="91"/>
      <c r="KSB56" s="91"/>
      <c r="KSC56" s="91"/>
      <c r="KSD56" s="91"/>
      <c r="KSE56" s="91"/>
      <c r="KSF56" s="91"/>
      <c r="KSG56" s="91"/>
      <c r="KSH56" s="91"/>
      <c r="KSI56" s="91"/>
      <c r="KSJ56" s="91"/>
      <c r="KSK56" s="91"/>
      <c r="KSL56" s="91"/>
      <c r="KSM56" s="91"/>
      <c r="KSN56" s="91"/>
      <c r="KSO56" s="91"/>
      <c r="KSP56" s="91"/>
      <c r="KSQ56" s="91"/>
      <c r="KSR56" s="91"/>
      <c r="KSS56" s="91"/>
      <c r="KST56" s="91"/>
      <c r="KSU56" s="91"/>
      <c r="KSV56" s="91"/>
      <c r="KSW56" s="91"/>
      <c r="KSX56" s="91"/>
      <c r="KSY56" s="91"/>
      <c r="KSZ56" s="91"/>
      <c r="KTA56" s="91"/>
      <c r="KTB56" s="91"/>
      <c r="KTC56" s="91"/>
      <c r="KTD56" s="91"/>
      <c r="KTE56" s="91"/>
      <c r="KTF56" s="91"/>
      <c r="KTG56" s="91"/>
      <c r="KTH56" s="91"/>
      <c r="KTI56" s="91"/>
      <c r="KTJ56" s="91"/>
      <c r="KTK56" s="91"/>
      <c r="KTL56" s="91"/>
      <c r="KTM56" s="91"/>
      <c r="KTN56" s="91"/>
      <c r="KTO56" s="91"/>
      <c r="KTP56" s="91"/>
      <c r="KTQ56" s="91"/>
      <c r="KTR56" s="91"/>
      <c r="KTS56" s="91"/>
      <c r="KTT56" s="91"/>
      <c r="KTU56" s="91"/>
      <c r="KTV56" s="91"/>
      <c r="KTW56" s="91"/>
      <c r="KTX56" s="91"/>
      <c r="KTY56" s="91"/>
      <c r="KTZ56" s="91"/>
      <c r="KUA56" s="91"/>
      <c r="KUB56" s="91"/>
      <c r="KUC56" s="91"/>
      <c r="KUD56" s="91"/>
      <c r="KUE56" s="91"/>
      <c r="KUF56" s="91"/>
      <c r="KUG56" s="91"/>
      <c r="KUH56" s="91"/>
      <c r="KUI56" s="91"/>
      <c r="KUJ56" s="91"/>
      <c r="KUK56" s="91"/>
      <c r="KUL56" s="91"/>
      <c r="KUM56" s="91"/>
      <c r="KUN56" s="91"/>
      <c r="KUO56" s="91"/>
      <c r="KUP56" s="91"/>
      <c r="KUQ56" s="91"/>
      <c r="KUR56" s="91"/>
      <c r="KUS56" s="91"/>
      <c r="KUT56" s="91"/>
      <c r="KUU56" s="91"/>
      <c r="KUV56" s="91"/>
      <c r="KUW56" s="91"/>
      <c r="KUX56" s="91"/>
      <c r="KUY56" s="91"/>
      <c r="KUZ56" s="91"/>
      <c r="KVA56" s="91"/>
      <c r="KVB56" s="91"/>
      <c r="KVC56" s="91"/>
      <c r="KVD56" s="91"/>
      <c r="KVE56" s="91"/>
      <c r="KVF56" s="91"/>
      <c r="KVG56" s="91"/>
      <c r="KVH56" s="91"/>
      <c r="KVI56" s="91"/>
      <c r="KVJ56" s="91"/>
      <c r="KVK56" s="91"/>
      <c r="KVL56" s="91"/>
      <c r="KVM56" s="91"/>
      <c r="KVN56" s="91"/>
      <c r="KVO56" s="91"/>
      <c r="KVP56" s="91"/>
      <c r="KVQ56" s="91"/>
      <c r="KVR56" s="91"/>
      <c r="KVS56" s="91"/>
      <c r="KVT56" s="91"/>
      <c r="KVU56" s="91"/>
      <c r="KVV56" s="91"/>
      <c r="KVW56" s="91"/>
      <c r="KVX56" s="91"/>
      <c r="KVY56" s="91"/>
      <c r="KVZ56" s="91"/>
      <c r="KWA56" s="91"/>
      <c r="KWB56" s="91"/>
      <c r="KWC56" s="91"/>
      <c r="KWD56" s="91"/>
      <c r="KWE56" s="91"/>
      <c r="KWF56" s="91"/>
      <c r="KWG56" s="91"/>
      <c r="KWH56" s="91"/>
      <c r="KWI56" s="91"/>
      <c r="KWJ56" s="91"/>
      <c r="KWK56" s="91"/>
      <c r="KWL56" s="91"/>
      <c r="KWM56" s="91"/>
      <c r="KWN56" s="91"/>
      <c r="KWO56" s="91"/>
      <c r="KWP56" s="91"/>
      <c r="KWQ56" s="91"/>
      <c r="KWR56" s="91"/>
      <c r="KWS56" s="91"/>
      <c r="KWT56" s="91"/>
      <c r="KWU56" s="91"/>
      <c r="KWV56" s="91"/>
      <c r="KWW56" s="91"/>
      <c r="KWX56" s="91"/>
      <c r="KWY56" s="91"/>
      <c r="KWZ56" s="91"/>
      <c r="KXA56" s="91"/>
      <c r="KXB56" s="91"/>
      <c r="KXC56" s="91"/>
      <c r="KXD56" s="91"/>
      <c r="KXE56" s="91"/>
      <c r="KXF56" s="91"/>
      <c r="KXG56" s="91"/>
      <c r="KXH56" s="91"/>
      <c r="KXI56" s="91"/>
      <c r="KXJ56" s="91"/>
      <c r="KXK56" s="91"/>
      <c r="KXL56" s="91"/>
      <c r="KXM56" s="91"/>
      <c r="KXN56" s="91"/>
      <c r="KXO56" s="91"/>
      <c r="KXP56" s="91"/>
      <c r="KXQ56" s="91"/>
      <c r="KXR56" s="91"/>
      <c r="KXS56" s="91"/>
      <c r="KXT56" s="91"/>
      <c r="KXU56" s="91"/>
      <c r="KXV56" s="91"/>
      <c r="KXW56" s="91"/>
      <c r="KXX56" s="91"/>
      <c r="KXY56" s="91"/>
      <c r="KXZ56" s="91"/>
      <c r="KYA56" s="91"/>
      <c r="KYB56" s="91"/>
      <c r="KYC56" s="91"/>
      <c r="KYD56" s="91"/>
      <c r="KYE56" s="91"/>
      <c r="KYF56" s="91"/>
      <c r="KYG56" s="91"/>
      <c r="KYH56" s="91"/>
      <c r="KYI56" s="91"/>
      <c r="KYJ56" s="91"/>
      <c r="KYK56" s="91"/>
      <c r="KYL56" s="91"/>
      <c r="KYM56" s="91"/>
      <c r="KYN56" s="91"/>
      <c r="KYO56" s="91"/>
      <c r="KYP56" s="91"/>
      <c r="KYQ56" s="91"/>
      <c r="KYR56" s="91"/>
      <c r="KYS56" s="91"/>
      <c r="KYT56" s="91"/>
      <c r="KYU56" s="91"/>
      <c r="KYV56" s="91"/>
      <c r="KYW56" s="91"/>
      <c r="KYX56" s="91"/>
      <c r="KYY56" s="91"/>
      <c r="KYZ56" s="91"/>
      <c r="KZA56" s="91"/>
      <c r="KZB56" s="91"/>
      <c r="KZC56" s="91"/>
      <c r="KZD56" s="91"/>
      <c r="KZE56" s="91"/>
      <c r="KZF56" s="91"/>
      <c r="KZG56" s="91"/>
      <c r="KZH56" s="91"/>
      <c r="KZI56" s="91"/>
      <c r="KZJ56" s="91"/>
      <c r="KZK56" s="91"/>
      <c r="KZL56" s="91"/>
      <c r="KZM56" s="91"/>
      <c r="KZN56" s="91"/>
      <c r="KZO56" s="91"/>
      <c r="KZP56" s="91"/>
      <c r="KZQ56" s="91"/>
      <c r="KZR56" s="91"/>
      <c r="KZS56" s="91"/>
      <c r="KZT56" s="91"/>
      <c r="KZU56" s="91"/>
      <c r="KZV56" s="91"/>
      <c r="KZW56" s="91"/>
      <c r="KZX56" s="91"/>
      <c r="KZY56" s="91"/>
      <c r="KZZ56" s="91"/>
      <c r="LAA56" s="91"/>
      <c r="LAB56" s="91"/>
      <c r="LAC56" s="91"/>
      <c r="LAD56" s="91"/>
      <c r="LAE56" s="91"/>
      <c r="LAF56" s="91"/>
      <c r="LAG56" s="91"/>
      <c r="LAH56" s="91"/>
      <c r="LAI56" s="91"/>
      <c r="LAJ56" s="91"/>
      <c r="LAK56" s="91"/>
      <c r="LAL56" s="91"/>
      <c r="LAM56" s="91"/>
      <c r="LAN56" s="91"/>
      <c r="LAO56" s="91"/>
      <c r="LAP56" s="91"/>
      <c r="LAQ56" s="91"/>
      <c r="LAR56" s="91"/>
      <c r="LAS56" s="91"/>
      <c r="LAT56" s="91"/>
      <c r="LAU56" s="91"/>
      <c r="LAV56" s="91"/>
      <c r="LAW56" s="91"/>
      <c r="LAX56" s="91"/>
      <c r="LAY56" s="91"/>
      <c r="LAZ56" s="91"/>
      <c r="LBA56" s="91"/>
      <c r="LBB56" s="91"/>
      <c r="LBC56" s="91"/>
      <c r="LBD56" s="91"/>
      <c r="LBE56" s="91"/>
      <c r="LBF56" s="91"/>
      <c r="LBG56" s="91"/>
      <c r="LBH56" s="91"/>
      <c r="LBI56" s="91"/>
      <c r="LBJ56" s="91"/>
      <c r="LBK56" s="91"/>
      <c r="LBL56" s="91"/>
      <c r="LBM56" s="91"/>
      <c r="LBN56" s="91"/>
      <c r="LBO56" s="91"/>
      <c r="LBP56" s="91"/>
      <c r="LBQ56" s="91"/>
      <c r="LBR56" s="91"/>
      <c r="LBS56" s="91"/>
      <c r="LBT56" s="91"/>
      <c r="LBU56" s="91"/>
      <c r="LBV56" s="91"/>
      <c r="LBW56" s="91"/>
      <c r="LBX56" s="91"/>
      <c r="LBY56" s="91"/>
      <c r="LBZ56" s="91"/>
      <c r="LCA56" s="91"/>
      <c r="LCB56" s="91"/>
      <c r="LCC56" s="91"/>
      <c r="LCD56" s="91"/>
      <c r="LCE56" s="91"/>
      <c r="LCF56" s="91"/>
      <c r="LCG56" s="91"/>
      <c r="LCH56" s="91"/>
      <c r="LCI56" s="91"/>
      <c r="LCJ56" s="91"/>
      <c r="LCK56" s="91"/>
      <c r="LCL56" s="91"/>
      <c r="LCM56" s="91"/>
      <c r="LCN56" s="91"/>
      <c r="LCO56" s="91"/>
      <c r="LCP56" s="91"/>
      <c r="LCQ56" s="91"/>
      <c r="LCR56" s="91"/>
      <c r="LCS56" s="91"/>
      <c r="LCT56" s="91"/>
      <c r="LCU56" s="91"/>
      <c r="LCV56" s="91"/>
      <c r="LCW56" s="91"/>
      <c r="LCX56" s="91"/>
      <c r="LCY56" s="91"/>
      <c r="LCZ56" s="91"/>
      <c r="LDA56" s="91"/>
      <c r="LDB56" s="91"/>
      <c r="LDC56" s="91"/>
      <c r="LDD56" s="91"/>
      <c r="LDE56" s="91"/>
      <c r="LDF56" s="91"/>
      <c r="LDG56" s="91"/>
      <c r="LDH56" s="91"/>
      <c r="LDI56" s="91"/>
      <c r="LDJ56" s="91"/>
      <c r="LDK56" s="91"/>
      <c r="LDL56" s="91"/>
      <c r="LDM56" s="91"/>
      <c r="LDN56" s="91"/>
      <c r="LDO56" s="91"/>
      <c r="LDP56" s="91"/>
      <c r="LDQ56" s="91"/>
      <c r="LDR56" s="91"/>
      <c r="LDS56" s="91"/>
      <c r="LDT56" s="91"/>
      <c r="LDU56" s="91"/>
      <c r="LDV56" s="91"/>
      <c r="LDW56" s="91"/>
      <c r="LDX56" s="91"/>
      <c r="LDY56" s="91"/>
      <c r="LDZ56" s="91"/>
      <c r="LEA56" s="91"/>
      <c r="LEB56" s="91"/>
      <c r="LEC56" s="91"/>
      <c r="LED56" s="91"/>
      <c r="LEE56" s="91"/>
      <c r="LEF56" s="91"/>
      <c r="LEG56" s="91"/>
      <c r="LEH56" s="91"/>
      <c r="LEI56" s="91"/>
      <c r="LEJ56" s="91"/>
      <c r="LEK56" s="91"/>
      <c r="LEL56" s="91"/>
      <c r="LEM56" s="91"/>
      <c r="LEN56" s="91"/>
      <c r="LEO56" s="91"/>
      <c r="LEP56" s="91"/>
      <c r="LEQ56" s="91"/>
      <c r="LER56" s="91"/>
      <c r="LES56" s="91"/>
      <c r="LET56" s="91"/>
      <c r="LEU56" s="91"/>
      <c r="LEV56" s="91"/>
      <c r="LEW56" s="91"/>
      <c r="LEX56" s="91"/>
      <c r="LEY56" s="91"/>
      <c r="LEZ56" s="91"/>
      <c r="LFA56" s="91"/>
      <c r="LFB56" s="91"/>
      <c r="LFC56" s="91"/>
      <c r="LFD56" s="91"/>
      <c r="LFE56" s="91"/>
      <c r="LFF56" s="91"/>
      <c r="LFG56" s="91"/>
      <c r="LFH56" s="91"/>
      <c r="LFI56" s="91"/>
      <c r="LFJ56" s="91"/>
      <c r="LFK56" s="91"/>
      <c r="LFL56" s="91"/>
      <c r="LFM56" s="91"/>
      <c r="LFN56" s="91"/>
      <c r="LFO56" s="91"/>
      <c r="LFP56" s="91"/>
      <c r="LFQ56" s="91"/>
      <c r="LFR56" s="91"/>
      <c r="LFS56" s="91"/>
      <c r="LFT56" s="91"/>
      <c r="LFU56" s="91"/>
      <c r="LFV56" s="91"/>
      <c r="LFW56" s="91"/>
      <c r="LFX56" s="91"/>
      <c r="LFY56" s="91"/>
      <c r="LFZ56" s="91"/>
      <c r="LGA56" s="91"/>
      <c r="LGB56" s="91"/>
      <c r="LGC56" s="91"/>
      <c r="LGD56" s="91"/>
      <c r="LGE56" s="91"/>
      <c r="LGF56" s="91"/>
      <c r="LGG56" s="91"/>
      <c r="LGH56" s="91"/>
      <c r="LGI56" s="91"/>
      <c r="LGJ56" s="91"/>
      <c r="LGK56" s="91"/>
      <c r="LGL56" s="91"/>
      <c r="LGM56" s="91"/>
      <c r="LGN56" s="91"/>
      <c r="LGO56" s="91"/>
      <c r="LGP56" s="91"/>
      <c r="LGQ56" s="91"/>
      <c r="LGR56" s="91"/>
      <c r="LGS56" s="91"/>
      <c r="LGT56" s="91"/>
      <c r="LGU56" s="91"/>
      <c r="LGV56" s="91"/>
      <c r="LGW56" s="91"/>
      <c r="LGX56" s="91"/>
      <c r="LGY56" s="91"/>
      <c r="LGZ56" s="91"/>
      <c r="LHA56" s="91"/>
      <c r="LHB56" s="91"/>
      <c r="LHC56" s="91"/>
      <c r="LHD56" s="91"/>
      <c r="LHE56" s="91"/>
      <c r="LHF56" s="91"/>
      <c r="LHG56" s="91"/>
      <c r="LHH56" s="91"/>
      <c r="LHI56" s="91"/>
      <c r="LHJ56" s="91"/>
      <c r="LHK56" s="91"/>
      <c r="LHL56" s="91"/>
      <c r="LHM56" s="91"/>
      <c r="LHN56" s="91"/>
      <c r="LHO56" s="91"/>
      <c r="LHP56" s="91"/>
      <c r="LHQ56" s="91"/>
      <c r="LHR56" s="91"/>
      <c r="LHS56" s="91"/>
      <c r="LHT56" s="91"/>
      <c r="LHU56" s="91"/>
      <c r="LHV56" s="91"/>
      <c r="LHW56" s="91"/>
      <c r="LHX56" s="91"/>
      <c r="LHY56" s="91"/>
      <c r="LHZ56" s="91"/>
      <c r="LIA56" s="91"/>
      <c r="LIB56" s="91"/>
      <c r="LIC56" s="91"/>
      <c r="LID56" s="91"/>
      <c r="LIE56" s="91"/>
      <c r="LIF56" s="91"/>
      <c r="LIG56" s="91"/>
      <c r="LIH56" s="91"/>
      <c r="LII56" s="91"/>
      <c r="LIJ56" s="91"/>
      <c r="LIK56" s="91"/>
      <c r="LIL56" s="91"/>
      <c r="LIM56" s="91"/>
      <c r="LIN56" s="91"/>
      <c r="LIO56" s="91"/>
      <c r="LIP56" s="91"/>
      <c r="LIQ56" s="91"/>
      <c r="LIR56" s="91"/>
      <c r="LIS56" s="91"/>
      <c r="LIT56" s="91"/>
      <c r="LIU56" s="91"/>
      <c r="LIV56" s="91"/>
      <c r="LIW56" s="91"/>
      <c r="LIX56" s="91"/>
      <c r="LIY56" s="91"/>
      <c r="LIZ56" s="91"/>
      <c r="LJA56" s="91"/>
      <c r="LJB56" s="91"/>
      <c r="LJC56" s="91"/>
      <c r="LJD56" s="91"/>
      <c r="LJE56" s="91"/>
      <c r="LJF56" s="91"/>
      <c r="LJG56" s="91"/>
      <c r="LJH56" s="91"/>
      <c r="LJI56" s="91"/>
      <c r="LJJ56" s="91"/>
      <c r="LJK56" s="91"/>
      <c r="LJL56" s="91"/>
      <c r="LJM56" s="91"/>
      <c r="LJN56" s="91"/>
      <c r="LJO56" s="91"/>
      <c r="LJP56" s="91"/>
      <c r="LJQ56" s="91"/>
      <c r="LJR56" s="91"/>
      <c r="LJS56" s="91"/>
      <c r="LJT56" s="91"/>
      <c r="LJU56" s="91"/>
      <c r="LJV56" s="91"/>
      <c r="LJW56" s="91"/>
      <c r="LJX56" s="91"/>
      <c r="LJY56" s="91"/>
      <c r="LJZ56" s="91"/>
      <c r="LKA56" s="91"/>
      <c r="LKB56" s="91"/>
      <c r="LKC56" s="91"/>
      <c r="LKD56" s="91"/>
      <c r="LKE56" s="91"/>
      <c r="LKF56" s="91"/>
      <c r="LKG56" s="91"/>
      <c r="LKH56" s="91"/>
      <c r="LKI56" s="91"/>
      <c r="LKJ56" s="91"/>
      <c r="LKK56" s="91"/>
      <c r="LKL56" s="91"/>
      <c r="LKM56" s="91"/>
      <c r="LKN56" s="91"/>
      <c r="LKO56" s="91"/>
      <c r="LKP56" s="91"/>
      <c r="LKQ56" s="91"/>
      <c r="LKR56" s="91"/>
      <c r="LKS56" s="91"/>
      <c r="LKT56" s="91"/>
      <c r="LKU56" s="91"/>
      <c r="LKV56" s="91"/>
      <c r="LKW56" s="91"/>
      <c r="LKX56" s="91"/>
      <c r="LKY56" s="91"/>
      <c r="LKZ56" s="91"/>
      <c r="LLA56" s="91"/>
      <c r="LLB56" s="91"/>
      <c r="LLC56" s="91"/>
      <c r="LLD56" s="91"/>
      <c r="LLE56" s="91"/>
      <c r="LLF56" s="91"/>
      <c r="LLG56" s="91"/>
      <c r="LLH56" s="91"/>
      <c r="LLI56" s="91"/>
      <c r="LLJ56" s="91"/>
      <c r="LLK56" s="91"/>
      <c r="LLL56" s="91"/>
      <c r="LLM56" s="91"/>
      <c r="LLN56" s="91"/>
      <c r="LLO56" s="91"/>
      <c r="LLP56" s="91"/>
      <c r="LLQ56" s="91"/>
      <c r="LLR56" s="91"/>
      <c r="LLS56" s="91"/>
      <c r="LLT56" s="91"/>
      <c r="LLU56" s="91"/>
      <c r="LLV56" s="91"/>
      <c r="LLW56" s="91"/>
      <c r="LLX56" s="91"/>
      <c r="LLY56" s="91"/>
      <c r="LLZ56" s="91"/>
      <c r="LMA56" s="91"/>
      <c r="LMB56" s="91"/>
      <c r="LMC56" s="91"/>
      <c r="LMD56" s="91"/>
      <c r="LME56" s="91"/>
      <c r="LMF56" s="91"/>
      <c r="LMG56" s="91"/>
      <c r="LMH56" s="91"/>
      <c r="LMI56" s="91"/>
      <c r="LMJ56" s="91"/>
      <c r="LMK56" s="91"/>
      <c r="LML56" s="91"/>
      <c r="LMM56" s="91"/>
      <c r="LMN56" s="91"/>
      <c r="LMO56" s="91"/>
      <c r="LMP56" s="91"/>
      <c r="LMQ56" s="91"/>
      <c r="LMR56" s="91"/>
      <c r="LMS56" s="91"/>
      <c r="LMT56" s="91"/>
      <c r="LMU56" s="91"/>
      <c r="LMV56" s="91"/>
      <c r="LMW56" s="91"/>
      <c r="LMX56" s="91"/>
      <c r="LMY56" s="91"/>
      <c r="LMZ56" s="91"/>
      <c r="LNA56" s="91"/>
      <c r="LNB56" s="91"/>
      <c r="LNC56" s="91"/>
      <c r="LND56" s="91"/>
      <c r="LNE56" s="91"/>
      <c r="LNF56" s="91"/>
      <c r="LNG56" s="91"/>
      <c r="LNH56" s="91"/>
      <c r="LNI56" s="91"/>
      <c r="LNJ56" s="91"/>
      <c r="LNK56" s="91"/>
      <c r="LNL56" s="91"/>
      <c r="LNM56" s="91"/>
      <c r="LNN56" s="91"/>
      <c r="LNO56" s="91"/>
      <c r="LNP56" s="91"/>
      <c r="LNQ56" s="91"/>
      <c r="LNR56" s="91"/>
      <c r="LNS56" s="91"/>
      <c r="LNT56" s="91"/>
      <c r="LNU56" s="91"/>
      <c r="LNV56" s="91"/>
      <c r="LNW56" s="91"/>
      <c r="LNX56" s="91"/>
      <c r="LNY56" s="91"/>
      <c r="LNZ56" s="91"/>
      <c r="LOA56" s="91"/>
      <c r="LOB56" s="91"/>
      <c r="LOC56" s="91"/>
      <c r="LOD56" s="91"/>
      <c r="LOE56" s="91"/>
      <c r="LOF56" s="91"/>
      <c r="LOG56" s="91"/>
      <c r="LOH56" s="91"/>
      <c r="LOI56" s="91"/>
      <c r="LOJ56" s="91"/>
      <c r="LOK56" s="91"/>
      <c r="LOL56" s="91"/>
      <c r="LOM56" s="91"/>
      <c r="LON56" s="91"/>
      <c r="LOO56" s="91"/>
      <c r="LOP56" s="91"/>
      <c r="LOQ56" s="91"/>
      <c r="LOR56" s="91"/>
      <c r="LOS56" s="91"/>
      <c r="LOT56" s="91"/>
      <c r="LOU56" s="91"/>
      <c r="LOV56" s="91"/>
      <c r="LOW56" s="91"/>
      <c r="LOX56" s="91"/>
      <c r="LOY56" s="91"/>
      <c r="LOZ56" s="91"/>
      <c r="LPA56" s="91"/>
      <c r="LPB56" s="91"/>
      <c r="LPC56" s="91"/>
      <c r="LPD56" s="91"/>
      <c r="LPE56" s="91"/>
      <c r="LPF56" s="91"/>
      <c r="LPG56" s="91"/>
      <c r="LPH56" s="91"/>
      <c r="LPI56" s="91"/>
      <c r="LPJ56" s="91"/>
      <c r="LPK56" s="91"/>
      <c r="LPL56" s="91"/>
      <c r="LPM56" s="91"/>
      <c r="LPN56" s="91"/>
      <c r="LPO56" s="91"/>
      <c r="LPP56" s="91"/>
      <c r="LPQ56" s="91"/>
      <c r="LPR56" s="91"/>
      <c r="LPS56" s="91"/>
      <c r="LPT56" s="91"/>
      <c r="LPU56" s="91"/>
      <c r="LPV56" s="91"/>
      <c r="LPW56" s="91"/>
      <c r="LPX56" s="91"/>
      <c r="LPY56" s="91"/>
      <c r="LPZ56" s="91"/>
      <c r="LQA56" s="91"/>
      <c r="LQB56" s="91"/>
      <c r="LQC56" s="91"/>
      <c r="LQD56" s="91"/>
      <c r="LQE56" s="91"/>
      <c r="LQF56" s="91"/>
      <c r="LQG56" s="91"/>
      <c r="LQH56" s="91"/>
      <c r="LQI56" s="91"/>
      <c r="LQJ56" s="91"/>
      <c r="LQK56" s="91"/>
      <c r="LQL56" s="91"/>
      <c r="LQM56" s="91"/>
      <c r="LQN56" s="91"/>
      <c r="LQO56" s="91"/>
      <c r="LQP56" s="91"/>
      <c r="LQQ56" s="91"/>
      <c r="LQR56" s="91"/>
      <c r="LQS56" s="91"/>
      <c r="LQT56" s="91"/>
      <c r="LQU56" s="91"/>
      <c r="LQV56" s="91"/>
      <c r="LQW56" s="91"/>
      <c r="LQX56" s="91"/>
      <c r="LQY56" s="91"/>
      <c r="LQZ56" s="91"/>
      <c r="LRA56" s="91"/>
      <c r="LRB56" s="91"/>
      <c r="LRC56" s="91"/>
      <c r="LRD56" s="91"/>
      <c r="LRE56" s="91"/>
      <c r="LRF56" s="91"/>
      <c r="LRG56" s="91"/>
      <c r="LRH56" s="91"/>
      <c r="LRI56" s="91"/>
      <c r="LRJ56" s="91"/>
      <c r="LRK56" s="91"/>
      <c r="LRL56" s="91"/>
      <c r="LRM56" s="91"/>
      <c r="LRN56" s="91"/>
      <c r="LRO56" s="91"/>
      <c r="LRP56" s="91"/>
      <c r="LRQ56" s="91"/>
      <c r="LRR56" s="91"/>
      <c r="LRS56" s="91"/>
      <c r="LRT56" s="91"/>
      <c r="LRU56" s="91"/>
      <c r="LRV56" s="91"/>
      <c r="LRW56" s="91"/>
      <c r="LRX56" s="91"/>
      <c r="LRY56" s="91"/>
      <c r="LRZ56" s="91"/>
      <c r="LSA56" s="91"/>
      <c r="LSB56" s="91"/>
      <c r="LSC56" s="91"/>
      <c r="LSD56" s="91"/>
      <c r="LSE56" s="91"/>
      <c r="LSF56" s="91"/>
      <c r="LSG56" s="91"/>
      <c r="LSH56" s="91"/>
      <c r="LSI56" s="91"/>
      <c r="LSJ56" s="91"/>
      <c r="LSK56" s="91"/>
      <c r="LSL56" s="91"/>
      <c r="LSM56" s="91"/>
      <c r="LSN56" s="91"/>
      <c r="LSO56" s="91"/>
      <c r="LSP56" s="91"/>
      <c r="LSQ56" s="91"/>
      <c r="LSR56" s="91"/>
      <c r="LSS56" s="91"/>
      <c r="LST56" s="91"/>
      <c r="LSU56" s="91"/>
      <c r="LSV56" s="91"/>
      <c r="LSW56" s="91"/>
      <c r="LSX56" s="91"/>
      <c r="LSY56" s="91"/>
      <c r="LSZ56" s="91"/>
      <c r="LTA56" s="91"/>
      <c r="LTB56" s="91"/>
      <c r="LTC56" s="91"/>
      <c r="LTD56" s="91"/>
      <c r="LTE56" s="91"/>
      <c r="LTF56" s="91"/>
      <c r="LTG56" s="91"/>
      <c r="LTH56" s="91"/>
      <c r="LTI56" s="91"/>
      <c r="LTJ56" s="91"/>
      <c r="LTK56" s="91"/>
      <c r="LTL56" s="91"/>
      <c r="LTM56" s="91"/>
      <c r="LTN56" s="91"/>
      <c r="LTO56" s="91"/>
      <c r="LTP56" s="91"/>
      <c r="LTQ56" s="91"/>
      <c r="LTR56" s="91"/>
      <c r="LTS56" s="91"/>
      <c r="LTT56" s="91"/>
      <c r="LTU56" s="91"/>
      <c r="LTV56" s="91"/>
      <c r="LTW56" s="91"/>
      <c r="LTX56" s="91"/>
      <c r="LTY56" s="91"/>
      <c r="LTZ56" s="91"/>
      <c r="LUA56" s="91"/>
      <c r="LUB56" s="91"/>
      <c r="LUC56" s="91"/>
      <c r="LUD56" s="91"/>
      <c r="LUE56" s="91"/>
      <c r="LUF56" s="91"/>
      <c r="LUG56" s="91"/>
      <c r="LUH56" s="91"/>
      <c r="LUI56" s="91"/>
      <c r="LUJ56" s="91"/>
      <c r="LUK56" s="91"/>
      <c r="LUL56" s="91"/>
      <c r="LUM56" s="91"/>
      <c r="LUN56" s="91"/>
      <c r="LUO56" s="91"/>
      <c r="LUP56" s="91"/>
      <c r="LUQ56" s="91"/>
      <c r="LUR56" s="91"/>
      <c r="LUS56" s="91"/>
      <c r="LUT56" s="91"/>
      <c r="LUU56" s="91"/>
      <c r="LUV56" s="91"/>
      <c r="LUW56" s="91"/>
      <c r="LUX56" s="91"/>
      <c r="LUY56" s="91"/>
      <c r="LUZ56" s="91"/>
      <c r="LVA56" s="91"/>
      <c r="LVB56" s="91"/>
      <c r="LVC56" s="91"/>
      <c r="LVD56" s="91"/>
      <c r="LVE56" s="91"/>
      <c r="LVF56" s="91"/>
      <c r="LVG56" s="91"/>
      <c r="LVH56" s="91"/>
      <c r="LVI56" s="91"/>
      <c r="LVJ56" s="91"/>
      <c r="LVK56" s="91"/>
      <c r="LVL56" s="91"/>
      <c r="LVM56" s="91"/>
      <c r="LVN56" s="91"/>
      <c r="LVO56" s="91"/>
      <c r="LVP56" s="91"/>
      <c r="LVQ56" s="91"/>
      <c r="LVR56" s="91"/>
      <c r="LVS56" s="91"/>
      <c r="LVT56" s="91"/>
      <c r="LVU56" s="91"/>
      <c r="LVV56" s="91"/>
      <c r="LVW56" s="91"/>
      <c r="LVX56" s="91"/>
      <c r="LVY56" s="91"/>
      <c r="LVZ56" s="91"/>
      <c r="LWA56" s="91"/>
      <c r="LWB56" s="91"/>
      <c r="LWC56" s="91"/>
      <c r="LWD56" s="91"/>
      <c r="LWE56" s="91"/>
      <c r="LWF56" s="91"/>
      <c r="LWG56" s="91"/>
      <c r="LWH56" s="91"/>
      <c r="LWI56" s="91"/>
      <c r="LWJ56" s="91"/>
      <c r="LWK56" s="91"/>
      <c r="LWL56" s="91"/>
      <c r="LWM56" s="91"/>
      <c r="LWN56" s="91"/>
      <c r="LWO56" s="91"/>
      <c r="LWP56" s="91"/>
      <c r="LWQ56" s="91"/>
      <c r="LWR56" s="91"/>
      <c r="LWS56" s="91"/>
      <c r="LWT56" s="91"/>
      <c r="LWU56" s="91"/>
      <c r="LWV56" s="91"/>
      <c r="LWW56" s="91"/>
      <c r="LWX56" s="91"/>
      <c r="LWY56" s="91"/>
      <c r="LWZ56" s="91"/>
      <c r="LXA56" s="91"/>
      <c r="LXB56" s="91"/>
      <c r="LXC56" s="91"/>
      <c r="LXD56" s="91"/>
      <c r="LXE56" s="91"/>
      <c r="LXF56" s="91"/>
      <c r="LXG56" s="91"/>
      <c r="LXH56" s="91"/>
      <c r="LXI56" s="91"/>
      <c r="LXJ56" s="91"/>
      <c r="LXK56" s="91"/>
      <c r="LXL56" s="91"/>
      <c r="LXM56" s="91"/>
      <c r="LXN56" s="91"/>
      <c r="LXO56" s="91"/>
      <c r="LXP56" s="91"/>
      <c r="LXQ56" s="91"/>
      <c r="LXR56" s="91"/>
      <c r="LXS56" s="91"/>
      <c r="LXT56" s="91"/>
      <c r="LXU56" s="91"/>
      <c r="LXV56" s="91"/>
      <c r="LXW56" s="91"/>
      <c r="LXX56" s="91"/>
      <c r="LXY56" s="91"/>
      <c r="LXZ56" s="91"/>
      <c r="LYA56" s="91"/>
      <c r="LYB56" s="91"/>
      <c r="LYC56" s="91"/>
      <c r="LYD56" s="91"/>
      <c r="LYE56" s="91"/>
      <c r="LYF56" s="91"/>
      <c r="LYG56" s="91"/>
      <c r="LYH56" s="91"/>
      <c r="LYI56" s="91"/>
      <c r="LYJ56" s="91"/>
      <c r="LYK56" s="91"/>
      <c r="LYL56" s="91"/>
      <c r="LYM56" s="91"/>
      <c r="LYN56" s="91"/>
      <c r="LYO56" s="91"/>
      <c r="LYP56" s="91"/>
      <c r="LYQ56" s="91"/>
      <c r="LYR56" s="91"/>
      <c r="LYS56" s="91"/>
      <c r="LYT56" s="91"/>
      <c r="LYU56" s="91"/>
      <c r="LYV56" s="91"/>
      <c r="LYW56" s="91"/>
      <c r="LYX56" s="91"/>
      <c r="LYY56" s="91"/>
      <c r="LYZ56" s="91"/>
      <c r="LZA56" s="91"/>
      <c r="LZB56" s="91"/>
      <c r="LZC56" s="91"/>
      <c r="LZD56" s="91"/>
      <c r="LZE56" s="91"/>
      <c r="LZF56" s="91"/>
      <c r="LZG56" s="91"/>
      <c r="LZH56" s="91"/>
      <c r="LZI56" s="91"/>
      <c r="LZJ56" s="91"/>
      <c r="LZK56" s="91"/>
      <c r="LZL56" s="91"/>
      <c r="LZM56" s="91"/>
      <c r="LZN56" s="91"/>
      <c r="LZO56" s="91"/>
      <c r="LZP56" s="91"/>
      <c r="LZQ56" s="91"/>
      <c r="LZR56" s="91"/>
      <c r="LZS56" s="91"/>
      <c r="LZT56" s="91"/>
      <c r="LZU56" s="91"/>
      <c r="LZV56" s="91"/>
      <c r="LZW56" s="91"/>
      <c r="LZX56" s="91"/>
      <c r="LZY56" s="91"/>
      <c r="LZZ56" s="91"/>
      <c r="MAA56" s="91"/>
      <c r="MAB56" s="91"/>
      <c r="MAC56" s="91"/>
      <c r="MAD56" s="91"/>
      <c r="MAE56" s="91"/>
      <c r="MAF56" s="91"/>
      <c r="MAG56" s="91"/>
      <c r="MAH56" s="91"/>
      <c r="MAI56" s="91"/>
      <c r="MAJ56" s="91"/>
      <c r="MAK56" s="91"/>
      <c r="MAL56" s="91"/>
      <c r="MAM56" s="91"/>
      <c r="MAN56" s="91"/>
      <c r="MAO56" s="91"/>
      <c r="MAP56" s="91"/>
      <c r="MAQ56" s="91"/>
      <c r="MAR56" s="91"/>
      <c r="MAS56" s="91"/>
      <c r="MAT56" s="91"/>
      <c r="MAU56" s="91"/>
      <c r="MAV56" s="91"/>
      <c r="MAW56" s="91"/>
      <c r="MAX56" s="91"/>
      <c r="MAY56" s="91"/>
      <c r="MAZ56" s="91"/>
      <c r="MBA56" s="91"/>
      <c r="MBB56" s="91"/>
      <c r="MBC56" s="91"/>
      <c r="MBD56" s="91"/>
      <c r="MBE56" s="91"/>
      <c r="MBF56" s="91"/>
      <c r="MBG56" s="91"/>
      <c r="MBH56" s="91"/>
      <c r="MBI56" s="91"/>
      <c r="MBJ56" s="91"/>
      <c r="MBK56" s="91"/>
      <c r="MBL56" s="91"/>
      <c r="MBM56" s="91"/>
      <c r="MBN56" s="91"/>
      <c r="MBO56" s="91"/>
      <c r="MBP56" s="91"/>
      <c r="MBQ56" s="91"/>
      <c r="MBR56" s="91"/>
      <c r="MBS56" s="91"/>
      <c r="MBT56" s="91"/>
      <c r="MBU56" s="91"/>
      <c r="MBV56" s="91"/>
      <c r="MBW56" s="91"/>
      <c r="MBX56" s="91"/>
      <c r="MBY56" s="91"/>
      <c r="MBZ56" s="91"/>
      <c r="MCA56" s="91"/>
      <c r="MCB56" s="91"/>
      <c r="MCC56" s="91"/>
      <c r="MCD56" s="91"/>
      <c r="MCE56" s="91"/>
      <c r="MCF56" s="91"/>
      <c r="MCG56" s="91"/>
      <c r="MCH56" s="91"/>
      <c r="MCI56" s="91"/>
      <c r="MCJ56" s="91"/>
      <c r="MCK56" s="91"/>
      <c r="MCL56" s="91"/>
      <c r="MCM56" s="91"/>
      <c r="MCN56" s="91"/>
      <c r="MCO56" s="91"/>
      <c r="MCP56" s="91"/>
      <c r="MCQ56" s="91"/>
      <c r="MCR56" s="91"/>
      <c r="MCS56" s="91"/>
      <c r="MCT56" s="91"/>
      <c r="MCU56" s="91"/>
      <c r="MCV56" s="91"/>
      <c r="MCW56" s="91"/>
      <c r="MCX56" s="91"/>
      <c r="MCY56" s="91"/>
      <c r="MCZ56" s="91"/>
      <c r="MDA56" s="91"/>
      <c r="MDB56" s="91"/>
      <c r="MDC56" s="91"/>
      <c r="MDD56" s="91"/>
      <c r="MDE56" s="91"/>
      <c r="MDF56" s="91"/>
      <c r="MDG56" s="91"/>
      <c r="MDH56" s="91"/>
      <c r="MDI56" s="91"/>
      <c r="MDJ56" s="91"/>
      <c r="MDK56" s="91"/>
      <c r="MDL56" s="91"/>
      <c r="MDM56" s="91"/>
      <c r="MDN56" s="91"/>
      <c r="MDO56" s="91"/>
      <c r="MDP56" s="91"/>
      <c r="MDQ56" s="91"/>
      <c r="MDR56" s="91"/>
      <c r="MDS56" s="91"/>
      <c r="MDT56" s="91"/>
      <c r="MDU56" s="91"/>
      <c r="MDV56" s="91"/>
      <c r="MDW56" s="91"/>
      <c r="MDX56" s="91"/>
      <c r="MDY56" s="91"/>
      <c r="MDZ56" s="91"/>
      <c r="MEA56" s="91"/>
      <c r="MEB56" s="91"/>
      <c r="MEC56" s="91"/>
      <c r="MED56" s="91"/>
      <c r="MEE56" s="91"/>
      <c r="MEF56" s="91"/>
      <c r="MEG56" s="91"/>
      <c r="MEH56" s="91"/>
      <c r="MEI56" s="91"/>
      <c r="MEJ56" s="91"/>
      <c r="MEK56" s="91"/>
      <c r="MEL56" s="91"/>
      <c r="MEM56" s="91"/>
      <c r="MEN56" s="91"/>
      <c r="MEO56" s="91"/>
      <c r="MEP56" s="91"/>
      <c r="MEQ56" s="91"/>
      <c r="MER56" s="91"/>
      <c r="MES56" s="91"/>
      <c r="MET56" s="91"/>
      <c r="MEU56" s="91"/>
      <c r="MEV56" s="91"/>
      <c r="MEW56" s="91"/>
      <c r="MEX56" s="91"/>
      <c r="MEY56" s="91"/>
      <c r="MEZ56" s="91"/>
      <c r="MFA56" s="91"/>
      <c r="MFB56" s="91"/>
      <c r="MFC56" s="91"/>
      <c r="MFD56" s="91"/>
      <c r="MFE56" s="91"/>
      <c r="MFF56" s="91"/>
      <c r="MFG56" s="91"/>
      <c r="MFH56" s="91"/>
      <c r="MFI56" s="91"/>
      <c r="MFJ56" s="91"/>
      <c r="MFK56" s="91"/>
      <c r="MFL56" s="91"/>
      <c r="MFM56" s="91"/>
      <c r="MFN56" s="91"/>
      <c r="MFO56" s="91"/>
      <c r="MFP56" s="91"/>
      <c r="MFQ56" s="91"/>
      <c r="MFR56" s="91"/>
      <c r="MFS56" s="91"/>
      <c r="MFT56" s="91"/>
      <c r="MFU56" s="91"/>
      <c r="MFV56" s="91"/>
      <c r="MFW56" s="91"/>
      <c r="MFX56" s="91"/>
      <c r="MFY56" s="91"/>
      <c r="MFZ56" s="91"/>
      <c r="MGA56" s="91"/>
      <c r="MGB56" s="91"/>
      <c r="MGC56" s="91"/>
      <c r="MGD56" s="91"/>
      <c r="MGE56" s="91"/>
      <c r="MGF56" s="91"/>
      <c r="MGG56" s="91"/>
      <c r="MGH56" s="91"/>
      <c r="MGI56" s="91"/>
      <c r="MGJ56" s="91"/>
      <c r="MGK56" s="91"/>
      <c r="MGL56" s="91"/>
      <c r="MGM56" s="91"/>
      <c r="MGN56" s="91"/>
      <c r="MGO56" s="91"/>
      <c r="MGP56" s="91"/>
      <c r="MGQ56" s="91"/>
      <c r="MGR56" s="91"/>
      <c r="MGS56" s="91"/>
      <c r="MGT56" s="91"/>
      <c r="MGU56" s="91"/>
      <c r="MGV56" s="91"/>
      <c r="MGW56" s="91"/>
      <c r="MGX56" s="91"/>
      <c r="MGY56" s="91"/>
      <c r="MGZ56" s="91"/>
      <c r="MHA56" s="91"/>
      <c r="MHB56" s="91"/>
      <c r="MHC56" s="91"/>
      <c r="MHD56" s="91"/>
      <c r="MHE56" s="91"/>
      <c r="MHF56" s="91"/>
      <c r="MHG56" s="91"/>
      <c r="MHH56" s="91"/>
      <c r="MHI56" s="91"/>
      <c r="MHJ56" s="91"/>
      <c r="MHK56" s="91"/>
      <c r="MHL56" s="91"/>
      <c r="MHM56" s="91"/>
      <c r="MHN56" s="91"/>
      <c r="MHO56" s="91"/>
      <c r="MHP56" s="91"/>
      <c r="MHQ56" s="91"/>
      <c r="MHR56" s="91"/>
      <c r="MHS56" s="91"/>
      <c r="MHT56" s="91"/>
      <c r="MHU56" s="91"/>
      <c r="MHV56" s="91"/>
      <c r="MHW56" s="91"/>
      <c r="MHX56" s="91"/>
      <c r="MHY56" s="91"/>
      <c r="MHZ56" s="91"/>
      <c r="MIA56" s="91"/>
      <c r="MIB56" s="91"/>
      <c r="MIC56" s="91"/>
      <c r="MID56" s="91"/>
      <c r="MIE56" s="91"/>
      <c r="MIF56" s="91"/>
      <c r="MIG56" s="91"/>
      <c r="MIH56" s="91"/>
      <c r="MII56" s="91"/>
      <c r="MIJ56" s="91"/>
      <c r="MIK56" s="91"/>
      <c r="MIL56" s="91"/>
      <c r="MIM56" s="91"/>
      <c r="MIN56" s="91"/>
      <c r="MIO56" s="91"/>
      <c r="MIP56" s="91"/>
      <c r="MIQ56" s="91"/>
      <c r="MIR56" s="91"/>
      <c r="MIS56" s="91"/>
      <c r="MIT56" s="91"/>
      <c r="MIU56" s="91"/>
      <c r="MIV56" s="91"/>
      <c r="MIW56" s="91"/>
      <c r="MIX56" s="91"/>
      <c r="MIY56" s="91"/>
      <c r="MIZ56" s="91"/>
      <c r="MJA56" s="91"/>
      <c r="MJB56" s="91"/>
      <c r="MJC56" s="91"/>
      <c r="MJD56" s="91"/>
      <c r="MJE56" s="91"/>
      <c r="MJF56" s="91"/>
      <c r="MJG56" s="91"/>
      <c r="MJH56" s="91"/>
      <c r="MJI56" s="91"/>
      <c r="MJJ56" s="91"/>
      <c r="MJK56" s="91"/>
      <c r="MJL56" s="91"/>
      <c r="MJM56" s="91"/>
      <c r="MJN56" s="91"/>
      <c r="MJO56" s="91"/>
      <c r="MJP56" s="91"/>
      <c r="MJQ56" s="91"/>
      <c r="MJR56" s="91"/>
      <c r="MJS56" s="91"/>
      <c r="MJT56" s="91"/>
      <c r="MJU56" s="91"/>
      <c r="MJV56" s="91"/>
      <c r="MJW56" s="91"/>
      <c r="MJX56" s="91"/>
      <c r="MJY56" s="91"/>
      <c r="MJZ56" s="91"/>
      <c r="MKA56" s="91"/>
      <c r="MKB56" s="91"/>
      <c r="MKC56" s="91"/>
      <c r="MKD56" s="91"/>
      <c r="MKE56" s="91"/>
      <c r="MKF56" s="91"/>
      <c r="MKG56" s="91"/>
      <c r="MKH56" s="91"/>
      <c r="MKI56" s="91"/>
      <c r="MKJ56" s="91"/>
      <c r="MKK56" s="91"/>
      <c r="MKL56" s="91"/>
      <c r="MKM56" s="91"/>
      <c r="MKN56" s="91"/>
      <c r="MKO56" s="91"/>
      <c r="MKP56" s="91"/>
      <c r="MKQ56" s="91"/>
      <c r="MKR56" s="91"/>
      <c r="MKS56" s="91"/>
      <c r="MKT56" s="91"/>
      <c r="MKU56" s="91"/>
      <c r="MKV56" s="91"/>
      <c r="MKW56" s="91"/>
      <c r="MKX56" s="91"/>
      <c r="MKY56" s="91"/>
      <c r="MKZ56" s="91"/>
      <c r="MLA56" s="91"/>
      <c r="MLB56" s="91"/>
      <c r="MLC56" s="91"/>
      <c r="MLD56" s="91"/>
      <c r="MLE56" s="91"/>
      <c r="MLF56" s="91"/>
      <c r="MLG56" s="91"/>
      <c r="MLH56" s="91"/>
      <c r="MLI56" s="91"/>
      <c r="MLJ56" s="91"/>
      <c r="MLK56" s="91"/>
      <c r="MLL56" s="91"/>
      <c r="MLM56" s="91"/>
      <c r="MLN56" s="91"/>
      <c r="MLO56" s="91"/>
      <c r="MLP56" s="91"/>
      <c r="MLQ56" s="91"/>
      <c r="MLR56" s="91"/>
      <c r="MLS56" s="91"/>
      <c r="MLT56" s="91"/>
      <c r="MLU56" s="91"/>
      <c r="MLV56" s="91"/>
      <c r="MLW56" s="91"/>
      <c r="MLX56" s="91"/>
      <c r="MLY56" s="91"/>
      <c r="MLZ56" s="91"/>
      <c r="MMA56" s="91"/>
      <c r="MMB56" s="91"/>
      <c r="MMC56" s="91"/>
      <c r="MMD56" s="91"/>
      <c r="MME56" s="91"/>
      <c r="MMF56" s="91"/>
      <c r="MMG56" s="91"/>
      <c r="MMH56" s="91"/>
      <c r="MMI56" s="91"/>
      <c r="MMJ56" s="91"/>
      <c r="MMK56" s="91"/>
      <c r="MML56" s="91"/>
      <c r="MMM56" s="91"/>
      <c r="MMN56" s="91"/>
      <c r="MMO56" s="91"/>
      <c r="MMP56" s="91"/>
      <c r="MMQ56" s="91"/>
      <c r="MMR56" s="91"/>
      <c r="MMS56" s="91"/>
      <c r="MMT56" s="91"/>
      <c r="MMU56" s="91"/>
      <c r="MMV56" s="91"/>
      <c r="MMW56" s="91"/>
      <c r="MMX56" s="91"/>
      <c r="MMY56" s="91"/>
      <c r="MMZ56" s="91"/>
      <c r="MNA56" s="91"/>
      <c r="MNB56" s="91"/>
      <c r="MNC56" s="91"/>
      <c r="MND56" s="91"/>
      <c r="MNE56" s="91"/>
      <c r="MNF56" s="91"/>
      <c r="MNG56" s="91"/>
      <c r="MNH56" s="91"/>
      <c r="MNI56" s="91"/>
      <c r="MNJ56" s="91"/>
      <c r="MNK56" s="91"/>
      <c r="MNL56" s="91"/>
      <c r="MNM56" s="91"/>
      <c r="MNN56" s="91"/>
      <c r="MNO56" s="91"/>
      <c r="MNP56" s="91"/>
      <c r="MNQ56" s="91"/>
      <c r="MNR56" s="91"/>
      <c r="MNS56" s="91"/>
      <c r="MNT56" s="91"/>
      <c r="MNU56" s="91"/>
      <c r="MNV56" s="91"/>
      <c r="MNW56" s="91"/>
      <c r="MNX56" s="91"/>
      <c r="MNY56" s="91"/>
      <c r="MNZ56" s="91"/>
      <c r="MOA56" s="91"/>
      <c r="MOB56" s="91"/>
      <c r="MOC56" s="91"/>
      <c r="MOD56" s="91"/>
      <c r="MOE56" s="91"/>
      <c r="MOF56" s="91"/>
      <c r="MOG56" s="91"/>
      <c r="MOH56" s="91"/>
      <c r="MOI56" s="91"/>
      <c r="MOJ56" s="91"/>
      <c r="MOK56" s="91"/>
      <c r="MOL56" s="91"/>
      <c r="MOM56" s="91"/>
      <c r="MON56" s="91"/>
      <c r="MOO56" s="91"/>
      <c r="MOP56" s="91"/>
      <c r="MOQ56" s="91"/>
      <c r="MOR56" s="91"/>
      <c r="MOS56" s="91"/>
      <c r="MOT56" s="91"/>
      <c r="MOU56" s="91"/>
      <c r="MOV56" s="91"/>
      <c r="MOW56" s="91"/>
      <c r="MOX56" s="91"/>
      <c r="MOY56" s="91"/>
      <c r="MOZ56" s="91"/>
      <c r="MPA56" s="91"/>
      <c r="MPB56" s="91"/>
      <c r="MPC56" s="91"/>
      <c r="MPD56" s="91"/>
      <c r="MPE56" s="91"/>
      <c r="MPF56" s="91"/>
      <c r="MPG56" s="91"/>
      <c r="MPH56" s="91"/>
      <c r="MPI56" s="91"/>
      <c r="MPJ56" s="91"/>
      <c r="MPK56" s="91"/>
      <c r="MPL56" s="91"/>
      <c r="MPM56" s="91"/>
      <c r="MPN56" s="91"/>
      <c r="MPO56" s="91"/>
      <c r="MPP56" s="91"/>
      <c r="MPQ56" s="91"/>
      <c r="MPR56" s="91"/>
      <c r="MPS56" s="91"/>
      <c r="MPT56" s="91"/>
      <c r="MPU56" s="91"/>
      <c r="MPV56" s="91"/>
      <c r="MPW56" s="91"/>
      <c r="MPX56" s="91"/>
      <c r="MPY56" s="91"/>
      <c r="MPZ56" s="91"/>
      <c r="MQA56" s="91"/>
      <c r="MQB56" s="91"/>
      <c r="MQC56" s="91"/>
      <c r="MQD56" s="91"/>
      <c r="MQE56" s="91"/>
      <c r="MQF56" s="91"/>
      <c r="MQG56" s="91"/>
      <c r="MQH56" s="91"/>
      <c r="MQI56" s="91"/>
      <c r="MQJ56" s="91"/>
      <c r="MQK56" s="91"/>
      <c r="MQL56" s="91"/>
      <c r="MQM56" s="91"/>
      <c r="MQN56" s="91"/>
      <c r="MQO56" s="91"/>
      <c r="MQP56" s="91"/>
      <c r="MQQ56" s="91"/>
      <c r="MQR56" s="91"/>
      <c r="MQS56" s="91"/>
      <c r="MQT56" s="91"/>
      <c r="MQU56" s="91"/>
      <c r="MQV56" s="91"/>
      <c r="MQW56" s="91"/>
      <c r="MQX56" s="91"/>
      <c r="MQY56" s="91"/>
      <c r="MQZ56" s="91"/>
      <c r="MRA56" s="91"/>
      <c r="MRB56" s="91"/>
      <c r="MRC56" s="91"/>
      <c r="MRD56" s="91"/>
      <c r="MRE56" s="91"/>
      <c r="MRF56" s="91"/>
      <c r="MRG56" s="91"/>
      <c r="MRH56" s="91"/>
      <c r="MRI56" s="91"/>
      <c r="MRJ56" s="91"/>
      <c r="MRK56" s="91"/>
      <c r="MRL56" s="91"/>
      <c r="MRM56" s="91"/>
      <c r="MRN56" s="91"/>
      <c r="MRO56" s="91"/>
      <c r="MRP56" s="91"/>
      <c r="MRQ56" s="91"/>
      <c r="MRR56" s="91"/>
      <c r="MRS56" s="91"/>
      <c r="MRT56" s="91"/>
      <c r="MRU56" s="91"/>
      <c r="MRV56" s="91"/>
      <c r="MRW56" s="91"/>
      <c r="MRX56" s="91"/>
      <c r="MRY56" s="91"/>
      <c r="MRZ56" s="91"/>
      <c r="MSA56" s="91"/>
      <c r="MSB56" s="91"/>
      <c r="MSC56" s="91"/>
      <c r="MSD56" s="91"/>
      <c r="MSE56" s="91"/>
      <c r="MSF56" s="91"/>
      <c r="MSG56" s="91"/>
      <c r="MSH56" s="91"/>
      <c r="MSI56" s="91"/>
      <c r="MSJ56" s="91"/>
      <c r="MSK56" s="91"/>
      <c r="MSL56" s="91"/>
      <c r="MSM56" s="91"/>
      <c r="MSN56" s="91"/>
      <c r="MSO56" s="91"/>
      <c r="MSP56" s="91"/>
      <c r="MSQ56" s="91"/>
      <c r="MSR56" s="91"/>
      <c r="MSS56" s="91"/>
      <c r="MST56" s="91"/>
      <c r="MSU56" s="91"/>
      <c r="MSV56" s="91"/>
      <c r="MSW56" s="91"/>
      <c r="MSX56" s="91"/>
      <c r="MSY56" s="91"/>
      <c r="MSZ56" s="91"/>
      <c r="MTA56" s="91"/>
      <c r="MTB56" s="91"/>
      <c r="MTC56" s="91"/>
      <c r="MTD56" s="91"/>
      <c r="MTE56" s="91"/>
      <c r="MTF56" s="91"/>
      <c r="MTG56" s="91"/>
      <c r="MTH56" s="91"/>
      <c r="MTI56" s="91"/>
      <c r="MTJ56" s="91"/>
      <c r="MTK56" s="91"/>
      <c r="MTL56" s="91"/>
      <c r="MTM56" s="91"/>
      <c r="MTN56" s="91"/>
      <c r="MTO56" s="91"/>
      <c r="MTP56" s="91"/>
      <c r="MTQ56" s="91"/>
      <c r="MTR56" s="91"/>
      <c r="MTS56" s="91"/>
      <c r="MTT56" s="91"/>
      <c r="MTU56" s="91"/>
      <c r="MTV56" s="91"/>
      <c r="MTW56" s="91"/>
      <c r="MTX56" s="91"/>
      <c r="MTY56" s="91"/>
      <c r="MTZ56" s="91"/>
      <c r="MUA56" s="91"/>
      <c r="MUB56" s="91"/>
      <c r="MUC56" s="91"/>
      <c r="MUD56" s="91"/>
      <c r="MUE56" s="91"/>
      <c r="MUF56" s="91"/>
      <c r="MUG56" s="91"/>
      <c r="MUH56" s="91"/>
      <c r="MUI56" s="91"/>
      <c r="MUJ56" s="91"/>
      <c r="MUK56" s="91"/>
      <c r="MUL56" s="91"/>
      <c r="MUM56" s="91"/>
      <c r="MUN56" s="91"/>
      <c r="MUO56" s="91"/>
      <c r="MUP56" s="91"/>
      <c r="MUQ56" s="91"/>
      <c r="MUR56" s="91"/>
      <c r="MUS56" s="91"/>
      <c r="MUT56" s="91"/>
      <c r="MUU56" s="91"/>
      <c r="MUV56" s="91"/>
      <c r="MUW56" s="91"/>
      <c r="MUX56" s="91"/>
      <c r="MUY56" s="91"/>
      <c r="MUZ56" s="91"/>
      <c r="MVA56" s="91"/>
      <c r="MVB56" s="91"/>
      <c r="MVC56" s="91"/>
      <c r="MVD56" s="91"/>
      <c r="MVE56" s="91"/>
      <c r="MVF56" s="91"/>
      <c r="MVG56" s="91"/>
      <c r="MVH56" s="91"/>
      <c r="MVI56" s="91"/>
      <c r="MVJ56" s="91"/>
      <c r="MVK56" s="91"/>
      <c r="MVL56" s="91"/>
      <c r="MVM56" s="91"/>
      <c r="MVN56" s="91"/>
      <c r="MVO56" s="91"/>
      <c r="MVP56" s="91"/>
      <c r="MVQ56" s="91"/>
      <c r="MVR56" s="91"/>
      <c r="MVS56" s="91"/>
      <c r="MVT56" s="91"/>
      <c r="MVU56" s="91"/>
      <c r="MVV56" s="91"/>
      <c r="MVW56" s="91"/>
      <c r="MVX56" s="91"/>
      <c r="MVY56" s="91"/>
      <c r="MVZ56" s="91"/>
      <c r="MWA56" s="91"/>
      <c r="MWB56" s="91"/>
      <c r="MWC56" s="91"/>
      <c r="MWD56" s="91"/>
      <c r="MWE56" s="91"/>
      <c r="MWF56" s="91"/>
      <c r="MWG56" s="91"/>
      <c r="MWH56" s="91"/>
      <c r="MWI56" s="91"/>
      <c r="MWJ56" s="91"/>
      <c r="MWK56" s="91"/>
      <c r="MWL56" s="91"/>
      <c r="MWM56" s="91"/>
      <c r="MWN56" s="91"/>
      <c r="MWO56" s="91"/>
      <c r="MWP56" s="91"/>
      <c r="MWQ56" s="91"/>
      <c r="MWR56" s="91"/>
      <c r="MWS56" s="91"/>
      <c r="MWT56" s="91"/>
      <c r="MWU56" s="91"/>
      <c r="MWV56" s="91"/>
      <c r="MWW56" s="91"/>
      <c r="MWX56" s="91"/>
      <c r="MWY56" s="91"/>
      <c r="MWZ56" s="91"/>
      <c r="MXA56" s="91"/>
      <c r="MXB56" s="91"/>
      <c r="MXC56" s="91"/>
      <c r="MXD56" s="91"/>
      <c r="MXE56" s="91"/>
      <c r="MXF56" s="91"/>
      <c r="MXG56" s="91"/>
      <c r="MXH56" s="91"/>
      <c r="MXI56" s="91"/>
      <c r="MXJ56" s="91"/>
      <c r="MXK56" s="91"/>
      <c r="MXL56" s="91"/>
      <c r="MXM56" s="91"/>
      <c r="MXN56" s="91"/>
      <c r="MXO56" s="91"/>
      <c r="MXP56" s="91"/>
      <c r="MXQ56" s="91"/>
      <c r="MXR56" s="91"/>
      <c r="MXS56" s="91"/>
      <c r="MXT56" s="91"/>
      <c r="MXU56" s="91"/>
      <c r="MXV56" s="91"/>
      <c r="MXW56" s="91"/>
      <c r="MXX56" s="91"/>
      <c r="MXY56" s="91"/>
      <c r="MXZ56" s="91"/>
      <c r="MYA56" s="91"/>
      <c r="MYB56" s="91"/>
      <c r="MYC56" s="91"/>
      <c r="MYD56" s="91"/>
      <c r="MYE56" s="91"/>
      <c r="MYF56" s="91"/>
      <c r="MYG56" s="91"/>
      <c r="MYH56" s="91"/>
      <c r="MYI56" s="91"/>
      <c r="MYJ56" s="91"/>
      <c r="MYK56" s="91"/>
      <c r="MYL56" s="91"/>
      <c r="MYM56" s="91"/>
      <c r="MYN56" s="91"/>
      <c r="MYO56" s="91"/>
      <c r="MYP56" s="91"/>
      <c r="MYQ56" s="91"/>
      <c r="MYR56" s="91"/>
      <c r="MYS56" s="91"/>
      <c r="MYT56" s="91"/>
      <c r="MYU56" s="91"/>
      <c r="MYV56" s="91"/>
      <c r="MYW56" s="91"/>
      <c r="MYX56" s="91"/>
      <c r="MYY56" s="91"/>
      <c r="MYZ56" s="91"/>
      <c r="MZA56" s="91"/>
      <c r="MZB56" s="91"/>
      <c r="MZC56" s="91"/>
      <c r="MZD56" s="91"/>
      <c r="MZE56" s="91"/>
      <c r="MZF56" s="91"/>
      <c r="MZG56" s="91"/>
      <c r="MZH56" s="91"/>
      <c r="MZI56" s="91"/>
      <c r="MZJ56" s="91"/>
      <c r="MZK56" s="91"/>
      <c r="MZL56" s="91"/>
      <c r="MZM56" s="91"/>
      <c r="MZN56" s="91"/>
      <c r="MZO56" s="91"/>
      <c r="MZP56" s="91"/>
      <c r="MZQ56" s="91"/>
      <c r="MZR56" s="91"/>
      <c r="MZS56" s="91"/>
      <c r="MZT56" s="91"/>
      <c r="MZU56" s="91"/>
      <c r="MZV56" s="91"/>
      <c r="MZW56" s="91"/>
      <c r="MZX56" s="91"/>
      <c r="MZY56" s="91"/>
      <c r="MZZ56" s="91"/>
      <c r="NAA56" s="91"/>
      <c r="NAB56" s="91"/>
      <c r="NAC56" s="91"/>
      <c r="NAD56" s="91"/>
      <c r="NAE56" s="91"/>
      <c r="NAF56" s="91"/>
      <c r="NAG56" s="91"/>
      <c r="NAH56" s="91"/>
      <c r="NAI56" s="91"/>
      <c r="NAJ56" s="91"/>
      <c r="NAK56" s="91"/>
      <c r="NAL56" s="91"/>
      <c r="NAM56" s="91"/>
      <c r="NAN56" s="91"/>
      <c r="NAO56" s="91"/>
      <c r="NAP56" s="91"/>
      <c r="NAQ56" s="91"/>
      <c r="NAR56" s="91"/>
      <c r="NAS56" s="91"/>
      <c r="NAT56" s="91"/>
      <c r="NAU56" s="91"/>
      <c r="NAV56" s="91"/>
      <c r="NAW56" s="91"/>
      <c r="NAX56" s="91"/>
      <c r="NAY56" s="91"/>
      <c r="NAZ56" s="91"/>
      <c r="NBA56" s="91"/>
      <c r="NBB56" s="91"/>
      <c r="NBC56" s="91"/>
      <c r="NBD56" s="91"/>
      <c r="NBE56" s="91"/>
      <c r="NBF56" s="91"/>
      <c r="NBG56" s="91"/>
      <c r="NBH56" s="91"/>
      <c r="NBI56" s="91"/>
      <c r="NBJ56" s="91"/>
      <c r="NBK56" s="91"/>
      <c r="NBL56" s="91"/>
      <c r="NBM56" s="91"/>
      <c r="NBN56" s="91"/>
      <c r="NBO56" s="91"/>
      <c r="NBP56" s="91"/>
      <c r="NBQ56" s="91"/>
      <c r="NBR56" s="91"/>
      <c r="NBS56" s="91"/>
      <c r="NBT56" s="91"/>
      <c r="NBU56" s="91"/>
      <c r="NBV56" s="91"/>
      <c r="NBW56" s="91"/>
      <c r="NBX56" s="91"/>
      <c r="NBY56" s="91"/>
      <c r="NBZ56" s="91"/>
      <c r="NCA56" s="91"/>
      <c r="NCB56" s="91"/>
      <c r="NCC56" s="91"/>
      <c r="NCD56" s="91"/>
      <c r="NCE56" s="91"/>
      <c r="NCF56" s="91"/>
      <c r="NCG56" s="91"/>
      <c r="NCH56" s="91"/>
      <c r="NCI56" s="91"/>
      <c r="NCJ56" s="91"/>
      <c r="NCK56" s="91"/>
      <c r="NCL56" s="91"/>
      <c r="NCM56" s="91"/>
      <c r="NCN56" s="91"/>
      <c r="NCO56" s="91"/>
      <c r="NCP56" s="91"/>
      <c r="NCQ56" s="91"/>
      <c r="NCR56" s="91"/>
      <c r="NCS56" s="91"/>
      <c r="NCT56" s="91"/>
      <c r="NCU56" s="91"/>
      <c r="NCV56" s="91"/>
      <c r="NCW56" s="91"/>
      <c r="NCX56" s="91"/>
      <c r="NCY56" s="91"/>
      <c r="NCZ56" s="91"/>
      <c r="NDA56" s="91"/>
      <c r="NDB56" s="91"/>
      <c r="NDC56" s="91"/>
      <c r="NDD56" s="91"/>
      <c r="NDE56" s="91"/>
      <c r="NDF56" s="91"/>
      <c r="NDG56" s="91"/>
      <c r="NDH56" s="91"/>
      <c r="NDI56" s="91"/>
      <c r="NDJ56" s="91"/>
      <c r="NDK56" s="91"/>
      <c r="NDL56" s="91"/>
      <c r="NDM56" s="91"/>
      <c r="NDN56" s="91"/>
      <c r="NDO56" s="91"/>
      <c r="NDP56" s="91"/>
      <c r="NDQ56" s="91"/>
      <c r="NDR56" s="91"/>
      <c r="NDS56" s="91"/>
      <c r="NDT56" s="91"/>
      <c r="NDU56" s="91"/>
      <c r="NDV56" s="91"/>
      <c r="NDW56" s="91"/>
      <c r="NDX56" s="91"/>
      <c r="NDY56" s="91"/>
      <c r="NDZ56" s="91"/>
      <c r="NEA56" s="91"/>
      <c r="NEB56" s="91"/>
      <c r="NEC56" s="91"/>
      <c r="NED56" s="91"/>
      <c r="NEE56" s="91"/>
      <c r="NEF56" s="91"/>
      <c r="NEG56" s="91"/>
      <c r="NEH56" s="91"/>
      <c r="NEI56" s="91"/>
      <c r="NEJ56" s="91"/>
      <c r="NEK56" s="91"/>
      <c r="NEL56" s="91"/>
      <c r="NEM56" s="91"/>
      <c r="NEN56" s="91"/>
      <c r="NEO56" s="91"/>
      <c r="NEP56" s="91"/>
      <c r="NEQ56" s="91"/>
      <c r="NER56" s="91"/>
      <c r="NES56" s="91"/>
      <c r="NET56" s="91"/>
      <c r="NEU56" s="91"/>
      <c r="NEV56" s="91"/>
      <c r="NEW56" s="91"/>
      <c r="NEX56" s="91"/>
      <c r="NEY56" s="91"/>
      <c r="NEZ56" s="91"/>
      <c r="NFA56" s="91"/>
      <c r="NFB56" s="91"/>
      <c r="NFC56" s="91"/>
      <c r="NFD56" s="91"/>
      <c r="NFE56" s="91"/>
      <c r="NFF56" s="91"/>
      <c r="NFG56" s="91"/>
      <c r="NFH56" s="91"/>
      <c r="NFI56" s="91"/>
      <c r="NFJ56" s="91"/>
      <c r="NFK56" s="91"/>
      <c r="NFL56" s="91"/>
      <c r="NFM56" s="91"/>
      <c r="NFN56" s="91"/>
      <c r="NFO56" s="91"/>
      <c r="NFP56" s="91"/>
      <c r="NFQ56" s="91"/>
      <c r="NFR56" s="91"/>
      <c r="NFS56" s="91"/>
      <c r="NFT56" s="91"/>
      <c r="NFU56" s="91"/>
      <c r="NFV56" s="91"/>
      <c r="NFW56" s="91"/>
      <c r="NFX56" s="91"/>
      <c r="NFY56" s="91"/>
      <c r="NFZ56" s="91"/>
      <c r="NGA56" s="91"/>
      <c r="NGB56" s="91"/>
      <c r="NGC56" s="91"/>
      <c r="NGD56" s="91"/>
      <c r="NGE56" s="91"/>
      <c r="NGF56" s="91"/>
      <c r="NGG56" s="91"/>
      <c r="NGH56" s="91"/>
      <c r="NGI56" s="91"/>
      <c r="NGJ56" s="91"/>
      <c r="NGK56" s="91"/>
      <c r="NGL56" s="91"/>
      <c r="NGM56" s="91"/>
      <c r="NGN56" s="91"/>
      <c r="NGO56" s="91"/>
      <c r="NGP56" s="91"/>
      <c r="NGQ56" s="91"/>
      <c r="NGR56" s="91"/>
      <c r="NGS56" s="91"/>
      <c r="NGT56" s="91"/>
      <c r="NGU56" s="91"/>
      <c r="NGV56" s="91"/>
      <c r="NGW56" s="91"/>
      <c r="NGX56" s="91"/>
      <c r="NGY56" s="91"/>
      <c r="NGZ56" s="91"/>
      <c r="NHA56" s="91"/>
      <c r="NHB56" s="91"/>
      <c r="NHC56" s="91"/>
      <c r="NHD56" s="91"/>
      <c r="NHE56" s="91"/>
      <c r="NHF56" s="91"/>
      <c r="NHG56" s="91"/>
      <c r="NHH56" s="91"/>
      <c r="NHI56" s="91"/>
      <c r="NHJ56" s="91"/>
      <c r="NHK56" s="91"/>
      <c r="NHL56" s="91"/>
      <c r="NHM56" s="91"/>
      <c r="NHN56" s="91"/>
      <c r="NHO56" s="91"/>
      <c r="NHP56" s="91"/>
      <c r="NHQ56" s="91"/>
      <c r="NHR56" s="91"/>
      <c r="NHS56" s="91"/>
      <c r="NHT56" s="91"/>
      <c r="NHU56" s="91"/>
      <c r="NHV56" s="91"/>
      <c r="NHW56" s="91"/>
      <c r="NHX56" s="91"/>
      <c r="NHY56" s="91"/>
      <c r="NHZ56" s="91"/>
      <c r="NIA56" s="91"/>
      <c r="NIB56" s="91"/>
      <c r="NIC56" s="91"/>
      <c r="NID56" s="91"/>
      <c r="NIE56" s="91"/>
      <c r="NIF56" s="91"/>
      <c r="NIG56" s="91"/>
      <c r="NIH56" s="91"/>
      <c r="NII56" s="91"/>
      <c r="NIJ56" s="91"/>
      <c r="NIK56" s="91"/>
      <c r="NIL56" s="91"/>
      <c r="NIM56" s="91"/>
      <c r="NIN56" s="91"/>
      <c r="NIO56" s="91"/>
      <c r="NIP56" s="91"/>
      <c r="NIQ56" s="91"/>
      <c r="NIR56" s="91"/>
      <c r="NIS56" s="91"/>
      <c r="NIT56" s="91"/>
      <c r="NIU56" s="91"/>
      <c r="NIV56" s="91"/>
      <c r="NIW56" s="91"/>
      <c r="NIX56" s="91"/>
      <c r="NIY56" s="91"/>
      <c r="NIZ56" s="91"/>
      <c r="NJA56" s="91"/>
      <c r="NJB56" s="91"/>
      <c r="NJC56" s="91"/>
      <c r="NJD56" s="91"/>
      <c r="NJE56" s="91"/>
      <c r="NJF56" s="91"/>
      <c r="NJG56" s="91"/>
      <c r="NJH56" s="91"/>
      <c r="NJI56" s="91"/>
      <c r="NJJ56" s="91"/>
      <c r="NJK56" s="91"/>
      <c r="NJL56" s="91"/>
      <c r="NJM56" s="91"/>
      <c r="NJN56" s="91"/>
      <c r="NJO56" s="91"/>
      <c r="NJP56" s="91"/>
      <c r="NJQ56" s="91"/>
      <c r="NJR56" s="91"/>
      <c r="NJS56" s="91"/>
      <c r="NJT56" s="91"/>
      <c r="NJU56" s="91"/>
      <c r="NJV56" s="91"/>
      <c r="NJW56" s="91"/>
      <c r="NJX56" s="91"/>
      <c r="NJY56" s="91"/>
      <c r="NJZ56" s="91"/>
      <c r="NKA56" s="91"/>
      <c r="NKB56" s="91"/>
      <c r="NKC56" s="91"/>
      <c r="NKD56" s="91"/>
      <c r="NKE56" s="91"/>
      <c r="NKF56" s="91"/>
      <c r="NKG56" s="91"/>
      <c r="NKH56" s="91"/>
      <c r="NKI56" s="91"/>
      <c r="NKJ56" s="91"/>
      <c r="NKK56" s="91"/>
      <c r="NKL56" s="91"/>
      <c r="NKM56" s="91"/>
      <c r="NKN56" s="91"/>
      <c r="NKO56" s="91"/>
      <c r="NKP56" s="91"/>
      <c r="NKQ56" s="91"/>
      <c r="NKR56" s="91"/>
      <c r="NKS56" s="91"/>
      <c r="NKT56" s="91"/>
      <c r="NKU56" s="91"/>
      <c r="NKV56" s="91"/>
      <c r="NKW56" s="91"/>
      <c r="NKX56" s="91"/>
      <c r="NKY56" s="91"/>
      <c r="NKZ56" s="91"/>
      <c r="NLA56" s="91"/>
      <c r="NLB56" s="91"/>
      <c r="NLC56" s="91"/>
      <c r="NLD56" s="91"/>
      <c r="NLE56" s="91"/>
      <c r="NLF56" s="91"/>
      <c r="NLG56" s="91"/>
      <c r="NLH56" s="91"/>
      <c r="NLI56" s="91"/>
      <c r="NLJ56" s="91"/>
      <c r="NLK56" s="91"/>
      <c r="NLL56" s="91"/>
      <c r="NLM56" s="91"/>
      <c r="NLN56" s="91"/>
      <c r="NLO56" s="91"/>
      <c r="NLP56" s="91"/>
      <c r="NLQ56" s="91"/>
      <c r="NLR56" s="91"/>
      <c r="NLS56" s="91"/>
      <c r="NLT56" s="91"/>
      <c r="NLU56" s="91"/>
      <c r="NLV56" s="91"/>
      <c r="NLW56" s="91"/>
      <c r="NLX56" s="91"/>
      <c r="NLY56" s="91"/>
      <c r="NLZ56" s="91"/>
      <c r="NMA56" s="91"/>
      <c r="NMB56" s="91"/>
      <c r="NMC56" s="91"/>
      <c r="NMD56" s="91"/>
      <c r="NME56" s="91"/>
      <c r="NMF56" s="91"/>
      <c r="NMG56" s="91"/>
      <c r="NMH56" s="91"/>
      <c r="NMI56" s="91"/>
      <c r="NMJ56" s="91"/>
      <c r="NMK56" s="91"/>
      <c r="NML56" s="91"/>
      <c r="NMM56" s="91"/>
      <c r="NMN56" s="91"/>
      <c r="NMO56" s="91"/>
      <c r="NMP56" s="91"/>
      <c r="NMQ56" s="91"/>
      <c r="NMR56" s="91"/>
      <c r="NMS56" s="91"/>
      <c r="NMT56" s="91"/>
      <c r="NMU56" s="91"/>
      <c r="NMV56" s="91"/>
      <c r="NMW56" s="91"/>
      <c r="NMX56" s="91"/>
      <c r="NMY56" s="91"/>
      <c r="NMZ56" s="91"/>
      <c r="NNA56" s="91"/>
      <c r="NNB56" s="91"/>
      <c r="NNC56" s="91"/>
      <c r="NND56" s="91"/>
      <c r="NNE56" s="91"/>
      <c r="NNF56" s="91"/>
      <c r="NNG56" s="91"/>
      <c r="NNH56" s="91"/>
      <c r="NNI56" s="91"/>
      <c r="NNJ56" s="91"/>
      <c r="NNK56" s="91"/>
      <c r="NNL56" s="91"/>
      <c r="NNM56" s="91"/>
      <c r="NNN56" s="91"/>
      <c r="NNO56" s="91"/>
      <c r="NNP56" s="91"/>
      <c r="NNQ56" s="91"/>
      <c r="NNR56" s="91"/>
      <c r="NNS56" s="91"/>
      <c r="NNT56" s="91"/>
      <c r="NNU56" s="91"/>
      <c r="NNV56" s="91"/>
      <c r="NNW56" s="91"/>
      <c r="NNX56" s="91"/>
      <c r="NNY56" s="91"/>
      <c r="NNZ56" s="91"/>
      <c r="NOA56" s="91"/>
      <c r="NOB56" s="91"/>
      <c r="NOC56" s="91"/>
      <c r="NOD56" s="91"/>
      <c r="NOE56" s="91"/>
      <c r="NOF56" s="91"/>
      <c r="NOG56" s="91"/>
      <c r="NOH56" s="91"/>
      <c r="NOI56" s="91"/>
      <c r="NOJ56" s="91"/>
      <c r="NOK56" s="91"/>
      <c r="NOL56" s="91"/>
      <c r="NOM56" s="91"/>
      <c r="NON56" s="91"/>
      <c r="NOO56" s="91"/>
      <c r="NOP56" s="91"/>
      <c r="NOQ56" s="91"/>
      <c r="NOR56" s="91"/>
      <c r="NOS56" s="91"/>
      <c r="NOT56" s="91"/>
      <c r="NOU56" s="91"/>
      <c r="NOV56" s="91"/>
      <c r="NOW56" s="91"/>
      <c r="NOX56" s="91"/>
      <c r="NOY56" s="91"/>
      <c r="NOZ56" s="91"/>
      <c r="NPA56" s="91"/>
      <c r="NPB56" s="91"/>
      <c r="NPC56" s="91"/>
      <c r="NPD56" s="91"/>
      <c r="NPE56" s="91"/>
      <c r="NPF56" s="91"/>
      <c r="NPG56" s="91"/>
      <c r="NPH56" s="91"/>
      <c r="NPI56" s="91"/>
      <c r="NPJ56" s="91"/>
      <c r="NPK56" s="91"/>
      <c r="NPL56" s="91"/>
      <c r="NPM56" s="91"/>
      <c r="NPN56" s="91"/>
      <c r="NPO56" s="91"/>
      <c r="NPP56" s="91"/>
      <c r="NPQ56" s="91"/>
      <c r="NPR56" s="91"/>
      <c r="NPS56" s="91"/>
      <c r="NPT56" s="91"/>
      <c r="NPU56" s="91"/>
      <c r="NPV56" s="91"/>
      <c r="NPW56" s="91"/>
      <c r="NPX56" s="91"/>
      <c r="NPY56" s="91"/>
      <c r="NPZ56" s="91"/>
      <c r="NQA56" s="91"/>
      <c r="NQB56" s="91"/>
      <c r="NQC56" s="91"/>
      <c r="NQD56" s="91"/>
      <c r="NQE56" s="91"/>
      <c r="NQF56" s="91"/>
      <c r="NQG56" s="91"/>
      <c r="NQH56" s="91"/>
      <c r="NQI56" s="91"/>
      <c r="NQJ56" s="91"/>
      <c r="NQK56" s="91"/>
      <c r="NQL56" s="91"/>
      <c r="NQM56" s="91"/>
      <c r="NQN56" s="91"/>
      <c r="NQO56" s="91"/>
      <c r="NQP56" s="91"/>
      <c r="NQQ56" s="91"/>
      <c r="NQR56" s="91"/>
      <c r="NQS56" s="91"/>
      <c r="NQT56" s="91"/>
      <c r="NQU56" s="91"/>
      <c r="NQV56" s="91"/>
      <c r="NQW56" s="91"/>
      <c r="NQX56" s="91"/>
      <c r="NQY56" s="91"/>
      <c r="NQZ56" s="91"/>
      <c r="NRA56" s="91"/>
      <c r="NRB56" s="91"/>
      <c r="NRC56" s="91"/>
      <c r="NRD56" s="91"/>
      <c r="NRE56" s="91"/>
      <c r="NRF56" s="91"/>
      <c r="NRG56" s="91"/>
      <c r="NRH56" s="91"/>
      <c r="NRI56" s="91"/>
      <c r="NRJ56" s="91"/>
      <c r="NRK56" s="91"/>
      <c r="NRL56" s="91"/>
      <c r="NRM56" s="91"/>
      <c r="NRN56" s="91"/>
      <c r="NRO56" s="91"/>
      <c r="NRP56" s="91"/>
      <c r="NRQ56" s="91"/>
      <c r="NRR56" s="91"/>
      <c r="NRS56" s="91"/>
      <c r="NRT56" s="91"/>
      <c r="NRU56" s="91"/>
      <c r="NRV56" s="91"/>
      <c r="NRW56" s="91"/>
      <c r="NRX56" s="91"/>
      <c r="NRY56" s="91"/>
      <c r="NRZ56" s="91"/>
      <c r="NSA56" s="91"/>
      <c r="NSB56" s="91"/>
      <c r="NSC56" s="91"/>
      <c r="NSD56" s="91"/>
      <c r="NSE56" s="91"/>
      <c r="NSF56" s="91"/>
      <c r="NSG56" s="91"/>
      <c r="NSH56" s="91"/>
      <c r="NSI56" s="91"/>
      <c r="NSJ56" s="91"/>
      <c r="NSK56" s="91"/>
      <c r="NSL56" s="91"/>
      <c r="NSM56" s="91"/>
      <c r="NSN56" s="91"/>
      <c r="NSO56" s="91"/>
      <c r="NSP56" s="91"/>
      <c r="NSQ56" s="91"/>
      <c r="NSR56" s="91"/>
      <c r="NSS56" s="91"/>
      <c r="NST56" s="91"/>
      <c r="NSU56" s="91"/>
      <c r="NSV56" s="91"/>
      <c r="NSW56" s="91"/>
      <c r="NSX56" s="91"/>
      <c r="NSY56" s="91"/>
      <c r="NSZ56" s="91"/>
      <c r="NTA56" s="91"/>
      <c r="NTB56" s="91"/>
      <c r="NTC56" s="91"/>
      <c r="NTD56" s="91"/>
      <c r="NTE56" s="91"/>
      <c r="NTF56" s="91"/>
      <c r="NTG56" s="91"/>
      <c r="NTH56" s="91"/>
      <c r="NTI56" s="91"/>
      <c r="NTJ56" s="91"/>
      <c r="NTK56" s="91"/>
      <c r="NTL56" s="91"/>
      <c r="NTM56" s="91"/>
      <c r="NTN56" s="91"/>
      <c r="NTO56" s="91"/>
      <c r="NTP56" s="91"/>
      <c r="NTQ56" s="91"/>
      <c r="NTR56" s="91"/>
      <c r="NTS56" s="91"/>
      <c r="NTT56" s="91"/>
      <c r="NTU56" s="91"/>
      <c r="NTV56" s="91"/>
      <c r="NTW56" s="91"/>
      <c r="NTX56" s="91"/>
      <c r="NTY56" s="91"/>
      <c r="NTZ56" s="91"/>
      <c r="NUA56" s="91"/>
      <c r="NUB56" s="91"/>
      <c r="NUC56" s="91"/>
      <c r="NUD56" s="91"/>
      <c r="NUE56" s="91"/>
      <c r="NUF56" s="91"/>
      <c r="NUG56" s="91"/>
      <c r="NUH56" s="91"/>
      <c r="NUI56" s="91"/>
      <c r="NUJ56" s="91"/>
      <c r="NUK56" s="91"/>
      <c r="NUL56" s="91"/>
      <c r="NUM56" s="91"/>
      <c r="NUN56" s="91"/>
      <c r="NUO56" s="91"/>
      <c r="NUP56" s="91"/>
      <c r="NUQ56" s="91"/>
      <c r="NUR56" s="91"/>
      <c r="NUS56" s="91"/>
      <c r="NUT56" s="91"/>
      <c r="NUU56" s="91"/>
      <c r="NUV56" s="91"/>
      <c r="NUW56" s="91"/>
      <c r="NUX56" s="91"/>
      <c r="NUY56" s="91"/>
      <c r="NUZ56" s="91"/>
      <c r="NVA56" s="91"/>
      <c r="NVB56" s="91"/>
      <c r="NVC56" s="91"/>
      <c r="NVD56" s="91"/>
      <c r="NVE56" s="91"/>
      <c r="NVF56" s="91"/>
      <c r="NVG56" s="91"/>
      <c r="NVH56" s="91"/>
      <c r="NVI56" s="91"/>
      <c r="NVJ56" s="91"/>
      <c r="NVK56" s="91"/>
      <c r="NVL56" s="91"/>
      <c r="NVM56" s="91"/>
      <c r="NVN56" s="91"/>
      <c r="NVO56" s="91"/>
      <c r="NVP56" s="91"/>
      <c r="NVQ56" s="91"/>
      <c r="NVR56" s="91"/>
      <c r="NVS56" s="91"/>
      <c r="NVT56" s="91"/>
      <c r="NVU56" s="91"/>
      <c r="NVV56" s="91"/>
      <c r="NVW56" s="91"/>
      <c r="NVX56" s="91"/>
      <c r="NVY56" s="91"/>
      <c r="NVZ56" s="91"/>
      <c r="NWA56" s="91"/>
      <c r="NWB56" s="91"/>
      <c r="NWC56" s="91"/>
      <c r="NWD56" s="91"/>
      <c r="NWE56" s="91"/>
      <c r="NWF56" s="91"/>
      <c r="NWG56" s="91"/>
      <c r="NWH56" s="91"/>
      <c r="NWI56" s="91"/>
      <c r="NWJ56" s="91"/>
      <c r="NWK56" s="91"/>
      <c r="NWL56" s="91"/>
      <c r="NWM56" s="91"/>
      <c r="NWN56" s="91"/>
      <c r="NWO56" s="91"/>
      <c r="NWP56" s="91"/>
      <c r="NWQ56" s="91"/>
      <c r="NWR56" s="91"/>
      <c r="NWS56" s="91"/>
      <c r="NWT56" s="91"/>
      <c r="NWU56" s="91"/>
      <c r="NWV56" s="91"/>
      <c r="NWW56" s="91"/>
      <c r="NWX56" s="91"/>
      <c r="NWY56" s="91"/>
      <c r="NWZ56" s="91"/>
      <c r="NXA56" s="91"/>
      <c r="NXB56" s="91"/>
      <c r="NXC56" s="91"/>
      <c r="NXD56" s="91"/>
      <c r="NXE56" s="91"/>
      <c r="NXF56" s="91"/>
      <c r="NXG56" s="91"/>
      <c r="NXH56" s="91"/>
      <c r="NXI56" s="91"/>
      <c r="NXJ56" s="91"/>
      <c r="NXK56" s="91"/>
      <c r="NXL56" s="91"/>
      <c r="NXM56" s="91"/>
      <c r="NXN56" s="91"/>
      <c r="NXO56" s="91"/>
      <c r="NXP56" s="91"/>
      <c r="NXQ56" s="91"/>
      <c r="NXR56" s="91"/>
      <c r="NXS56" s="91"/>
      <c r="NXT56" s="91"/>
      <c r="NXU56" s="91"/>
      <c r="NXV56" s="91"/>
      <c r="NXW56" s="91"/>
      <c r="NXX56" s="91"/>
      <c r="NXY56" s="91"/>
      <c r="NXZ56" s="91"/>
      <c r="NYA56" s="91"/>
      <c r="NYB56" s="91"/>
      <c r="NYC56" s="91"/>
      <c r="NYD56" s="91"/>
      <c r="NYE56" s="91"/>
      <c r="NYF56" s="91"/>
      <c r="NYG56" s="91"/>
      <c r="NYH56" s="91"/>
      <c r="NYI56" s="91"/>
      <c r="NYJ56" s="91"/>
      <c r="NYK56" s="91"/>
      <c r="NYL56" s="91"/>
      <c r="NYM56" s="91"/>
      <c r="NYN56" s="91"/>
      <c r="NYO56" s="91"/>
      <c r="NYP56" s="91"/>
      <c r="NYQ56" s="91"/>
      <c r="NYR56" s="91"/>
      <c r="NYS56" s="91"/>
      <c r="NYT56" s="91"/>
      <c r="NYU56" s="91"/>
      <c r="NYV56" s="91"/>
      <c r="NYW56" s="91"/>
      <c r="NYX56" s="91"/>
      <c r="NYY56" s="91"/>
      <c r="NYZ56" s="91"/>
      <c r="NZA56" s="91"/>
      <c r="NZB56" s="91"/>
      <c r="NZC56" s="91"/>
      <c r="NZD56" s="91"/>
      <c r="NZE56" s="91"/>
      <c r="NZF56" s="91"/>
      <c r="NZG56" s="91"/>
      <c r="NZH56" s="91"/>
      <c r="NZI56" s="91"/>
      <c r="NZJ56" s="91"/>
      <c r="NZK56" s="91"/>
      <c r="NZL56" s="91"/>
      <c r="NZM56" s="91"/>
      <c r="NZN56" s="91"/>
      <c r="NZO56" s="91"/>
      <c r="NZP56" s="91"/>
      <c r="NZQ56" s="91"/>
      <c r="NZR56" s="91"/>
      <c r="NZS56" s="91"/>
      <c r="NZT56" s="91"/>
      <c r="NZU56" s="91"/>
      <c r="NZV56" s="91"/>
      <c r="NZW56" s="91"/>
      <c r="NZX56" s="91"/>
      <c r="NZY56" s="91"/>
      <c r="NZZ56" s="91"/>
      <c r="OAA56" s="91"/>
      <c r="OAB56" s="91"/>
      <c r="OAC56" s="91"/>
      <c r="OAD56" s="91"/>
      <c r="OAE56" s="91"/>
      <c r="OAF56" s="91"/>
      <c r="OAG56" s="91"/>
      <c r="OAH56" s="91"/>
      <c r="OAI56" s="91"/>
      <c r="OAJ56" s="91"/>
      <c r="OAK56" s="91"/>
      <c r="OAL56" s="91"/>
      <c r="OAM56" s="91"/>
      <c r="OAN56" s="91"/>
      <c r="OAO56" s="91"/>
      <c r="OAP56" s="91"/>
      <c r="OAQ56" s="91"/>
      <c r="OAR56" s="91"/>
      <c r="OAS56" s="91"/>
      <c r="OAT56" s="91"/>
      <c r="OAU56" s="91"/>
      <c r="OAV56" s="91"/>
      <c r="OAW56" s="91"/>
      <c r="OAX56" s="91"/>
      <c r="OAY56" s="91"/>
      <c r="OAZ56" s="91"/>
      <c r="OBA56" s="91"/>
      <c r="OBB56" s="91"/>
      <c r="OBC56" s="91"/>
      <c r="OBD56" s="91"/>
      <c r="OBE56" s="91"/>
      <c r="OBF56" s="91"/>
      <c r="OBG56" s="91"/>
      <c r="OBH56" s="91"/>
      <c r="OBI56" s="91"/>
      <c r="OBJ56" s="91"/>
      <c r="OBK56" s="91"/>
      <c r="OBL56" s="91"/>
      <c r="OBM56" s="91"/>
      <c r="OBN56" s="91"/>
      <c r="OBO56" s="91"/>
      <c r="OBP56" s="91"/>
      <c r="OBQ56" s="91"/>
      <c r="OBR56" s="91"/>
      <c r="OBS56" s="91"/>
      <c r="OBT56" s="91"/>
      <c r="OBU56" s="91"/>
      <c r="OBV56" s="91"/>
      <c r="OBW56" s="91"/>
      <c r="OBX56" s="91"/>
      <c r="OBY56" s="91"/>
      <c r="OBZ56" s="91"/>
      <c r="OCA56" s="91"/>
      <c r="OCB56" s="91"/>
      <c r="OCC56" s="91"/>
      <c r="OCD56" s="91"/>
      <c r="OCE56" s="91"/>
      <c r="OCF56" s="91"/>
      <c r="OCG56" s="91"/>
      <c r="OCH56" s="91"/>
      <c r="OCI56" s="91"/>
      <c r="OCJ56" s="91"/>
      <c r="OCK56" s="91"/>
      <c r="OCL56" s="91"/>
      <c r="OCM56" s="91"/>
      <c r="OCN56" s="91"/>
      <c r="OCO56" s="91"/>
      <c r="OCP56" s="91"/>
      <c r="OCQ56" s="91"/>
      <c r="OCR56" s="91"/>
      <c r="OCS56" s="91"/>
      <c r="OCT56" s="91"/>
      <c r="OCU56" s="91"/>
      <c r="OCV56" s="91"/>
      <c r="OCW56" s="91"/>
      <c r="OCX56" s="91"/>
      <c r="OCY56" s="91"/>
      <c r="OCZ56" s="91"/>
      <c r="ODA56" s="91"/>
      <c r="ODB56" s="91"/>
      <c r="ODC56" s="91"/>
      <c r="ODD56" s="91"/>
      <c r="ODE56" s="91"/>
      <c r="ODF56" s="91"/>
      <c r="ODG56" s="91"/>
      <c r="ODH56" s="91"/>
      <c r="ODI56" s="91"/>
      <c r="ODJ56" s="91"/>
      <c r="ODK56" s="91"/>
      <c r="ODL56" s="91"/>
      <c r="ODM56" s="91"/>
      <c r="ODN56" s="91"/>
      <c r="ODO56" s="91"/>
      <c r="ODP56" s="91"/>
      <c r="ODQ56" s="91"/>
      <c r="ODR56" s="91"/>
      <c r="ODS56" s="91"/>
      <c r="ODT56" s="91"/>
      <c r="ODU56" s="91"/>
      <c r="ODV56" s="91"/>
      <c r="ODW56" s="91"/>
      <c r="ODX56" s="91"/>
      <c r="ODY56" s="91"/>
      <c r="ODZ56" s="91"/>
      <c r="OEA56" s="91"/>
      <c r="OEB56" s="91"/>
      <c r="OEC56" s="91"/>
      <c r="OED56" s="91"/>
      <c r="OEE56" s="91"/>
      <c r="OEF56" s="91"/>
      <c r="OEG56" s="91"/>
      <c r="OEH56" s="91"/>
      <c r="OEI56" s="91"/>
      <c r="OEJ56" s="91"/>
      <c r="OEK56" s="91"/>
      <c r="OEL56" s="91"/>
      <c r="OEM56" s="91"/>
      <c r="OEN56" s="91"/>
      <c r="OEO56" s="91"/>
      <c r="OEP56" s="91"/>
      <c r="OEQ56" s="91"/>
      <c r="OER56" s="91"/>
      <c r="OES56" s="91"/>
      <c r="OET56" s="91"/>
      <c r="OEU56" s="91"/>
      <c r="OEV56" s="91"/>
      <c r="OEW56" s="91"/>
      <c r="OEX56" s="91"/>
      <c r="OEY56" s="91"/>
      <c r="OEZ56" s="91"/>
      <c r="OFA56" s="91"/>
      <c r="OFB56" s="91"/>
      <c r="OFC56" s="91"/>
      <c r="OFD56" s="91"/>
      <c r="OFE56" s="91"/>
      <c r="OFF56" s="91"/>
      <c r="OFG56" s="91"/>
      <c r="OFH56" s="91"/>
      <c r="OFI56" s="91"/>
      <c r="OFJ56" s="91"/>
      <c r="OFK56" s="91"/>
      <c r="OFL56" s="91"/>
      <c r="OFM56" s="91"/>
      <c r="OFN56" s="91"/>
      <c r="OFO56" s="91"/>
      <c r="OFP56" s="91"/>
      <c r="OFQ56" s="91"/>
      <c r="OFR56" s="91"/>
      <c r="OFS56" s="91"/>
      <c r="OFT56" s="91"/>
      <c r="OFU56" s="91"/>
      <c r="OFV56" s="91"/>
      <c r="OFW56" s="91"/>
      <c r="OFX56" s="91"/>
      <c r="OFY56" s="91"/>
      <c r="OFZ56" s="91"/>
      <c r="OGA56" s="91"/>
      <c r="OGB56" s="91"/>
      <c r="OGC56" s="91"/>
      <c r="OGD56" s="91"/>
      <c r="OGE56" s="91"/>
      <c r="OGF56" s="91"/>
      <c r="OGG56" s="91"/>
      <c r="OGH56" s="91"/>
      <c r="OGI56" s="91"/>
      <c r="OGJ56" s="91"/>
      <c r="OGK56" s="91"/>
      <c r="OGL56" s="91"/>
      <c r="OGM56" s="91"/>
      <c r="OGN56" s="91"/>
      <c r="OGO56" s="91"/>
      <c r="OGP56" s="91"/>
      <c r="OGQ56" s="91"/>
      <c r="OGR56" s="91"/>
      <c r="OGS56" s="91"/>
      <c r="OGT56" s="91"/>
      <c r="OGU56" s="91"/>
      <c r="OGV56" s="91"/>
      <c r="OGW56" s="91"/>
      <c r="OGX56" s="91"/>
      <c r="OGY56" s="91"/>
      <c r="OGZ56" s="91"/>
      <c r="OHA56" s="91"/>
      <c r="OHB56" s="91"/>
      <c r="OHC56" s="91"/>
      <c r="OHD56" s="91"/>
      <c r="OHE56" s="91"/>
      <c r="OHF56" s="91"/>
      <c r="OHG56" s="91"/>
      <c r="OHH56" s="91"/>
      <c r="OHI56" s="91"/>
      <c r="OHJ56" s="91"/>
      <c r="OHK56" s="91"/>
      <c r="OHL56" s="91"/>
      <c r="OHM56" s="91"/>
      <c r="OHN56" s="91"/>
      <c r="OHO56" s="91"/>
      <c r="OHP56" s="91"/>
      <c r="OHQ56" s="91"/>
      <c r="OHR56" s="91"/>
      <c r="OHS56" s="91"/>
      <c r="OHT56" s="91"/>
      <c r="OHU56" s="91"/>
      <c r="OHV56" s="91"/>
      <c r="OHW56" s="91"/>
      <c r="OHX56" s="91"/>
      <c r="OHY56" s="91"/>
      <c r="OHZ56" s="91"/>
      <c r="OIA56" s="91"/>
      <c r="OIB56" s="91"/>
      <c r="OIC56" s="91"/>
      <c r="OID56" s="91"/>
      <c r="OIE56" s="91"/>
      <c r="OIF56" s="91"/>
      <c r="OIG56" s="91"/>
      <c r="OIH56" s="91"/>
      <c r="OII56" s="91"/>
      <c r="OIJ56" s="91"/>
      <c r="OIK56" s="91"/>
      <c r="OIL56" s="91"/>
      <c r="OIM56" s="91"/>
      <c r="OIN56" s="91"/>
      <c r="OIO56" s="91"/>
      <c r="OIP56" s="91"/>
      <c r="OIQ56" s="91"/>
      <c r="OIR56" s="91"/>
      <c r="OIS56" s="91"/>
      <c r="OIT56" s="91"/>
      <c r="OIU56" s="91"/>
      <c r="OIV56" s="91"/>
      <c r="OIW56" s="91"/>
      <c r="OIX56" s="91"/>
      <c r="OIY56" s="91"/>
      <c r="OIZ56" s="91"/>
      <c r="OJA56" s="91"/>
      <c r="OJB56" s="91"/>
      <c r="OJC56" s="91"/>
      <c r="OJD56" s="91"/>
      <c r="OJE56" s="91"/>
      <c r="OJF56" s="91"/>
      <c r="OJG56" s="91"/>
      <c r="OJH56" s="91"/>
      <c r="OJI56" s="91"/>
      <c r="OJJ56" s="91"/>
      <c r="OJK56" s="91"/>
      <c r="OJL56" s="91"/>
      <c r="OJM56" s="91"/>
      <c r="OJN56" s="91"/>
      <c r="OJO56" s="91"/>
      <c r="OJP56" s="91"/>
      <c r="OJQ56" s="91"/>
      <c r="OJR56" s="91"/>
      <c r="OJS56" s="91"/>
      <c r="OJT56" s="91"/>
      <c r="OJU56" s="91"/>
      <c r="OJV56" s="91"/>
      <c r="OJW56" s="91"/>
      <c r="OJX56" s="91"/>
      <c r="OJY56" s="91"/>
      <c r="OJZ56" s="91"/>
      <c r="OKA56" s="91"/>
      <c r="OKB56" s="91"/>
      <c r="OKC56" s="91"/>
      <c r="OKD56" s="91"/>
      <c r="OKE56" s="91"/>
      <c r="OKF56" s="91"/>
      <c r="OKG56" s="91"/>
      <c r="OKH56" s="91"/>
      <c r="OKI56" s="91"/>
      <c r="OKJ56" s="91"/>
      <c r="OKK56" s="91"/>
      <c r="OKL56" s="91"/>
      <c r="OKM56" s="91"/>
      <c r="OKN56" s="91"/>
      <c r="OKO56" s="91"/>
      <c r="OKP56" s="91"/>
      <c r="OKQ56" s="91"/>
      <c r="OKR56" s="91"/>
      <c r="OKS56" s="91"/>
      <c r="OKT56" s="91"/>
      <c r="OKU56" s="91"/>
      <c r="OKV56" s="91"/>
      <c r="OKW56" s="91"/>
      <c r="OKX56" s="91"/>
      <c r="OKY56" s="91"/>
      <c r="OKZ56" s="91"/>
      <c r="OLA56" s="91"/>
      <c r="OLB56" s="91"/>
      <c r="OLC56" s="91"/>
      <c r="OLD56" s="91"/>
      <c r="OLE56" s="91"/>
      <c r="OLF56" s="91"/>
      <c r="OLG56" s="91"/>
      <c r="OLH56" s="91"/>
      <c r="OLI56" s="91"/>
      <c r="OLJ56" s="91"/>
      <c r="OLK56" s="91"/>
      <c r="OLL56" s="91"/>
      <c r="OLM56" s="91"/>
      <c r="OLN56" s="91"/>
      <c r="OLO56" s="91"/>
      <c r="OLP56" s="91"/>
      <c r="OLQ56" s="91"/>
      <c r="OLR56" s="91"/>
      <c r="OLS56" s="91"/>
      <c r="OLT56" s="91"/>
      <c r="OLU56" s="91"/>
      <c r="OLV56" s="91"/>
      <c r="OLW56" s="91"/>
      <c r="OLX56" s="91"/>
      <c r="OLY56" s="91"/>
      <c r="OLZ56" s="91"/>
      <c r="OMA56" s="91"/>
      <c r="OMB56" s="91"/>
      <c r="OMC56" s="91"/>
      <c r="OMD56" s="91"/>
      <c r="OME56" s="91"/>
      <c r="OMF56" s="91"/>
      <c r="OMG56" s="91"/>
      <c r="OMH56" s="91"/>
      <c r="OMI56" s="91"/>
      <c r="OMJ56" s="91"/>
      <c r="OMK56" s="91"/>
      <c r="OML56" s="91"/>
      <c r="OMM56" s="91"/>
      <c r="OMN56" s="91"/>
      <c r="OMO56" s="91"/>
      <c r="OMP56" s="91"/>
      <c r="OMQ56" s="91"/>
      <c r="OMR56" s="91"/>
      <c r="OMS56" s="91"/>
      <c r="OMT56" s="91"/>
      <c r="OMU56" s="91"/>
      <c r="OMV56" s="91"/>
      <c r="OMW56" s="91"/>
      <c r="OMX56" s="91"/>
      <c r="OMY56" s="91"/>
      <c r="OMZ56" s="91"/>
      <c r="ONA56" s="91"/>
      <c r="ONB56" s="91"/>
      <c r="ONC56" s="91"/>
      <c r="OND56" s="91"/>
      <c r="ONE56" s="91"/>
      <c r="ONF56" s="91"/>
      <c r="ONG56" s="91"/>
      <c r="ONH56" s="91"/>
      <c r="ONI56" s="91"/>
      <c r="ONJ56" s="91"/>
      <c r="ONK56" s="91"/>
      <c r="ONL56" s="91"/>
      <c r="ONM56" s="91"/>
      <c r="ONN56" s="91"/>
      <c r="ONO56" s="91"/>
      <c r="ONP56" s="91"/>
      <c r="ONQ56" s="91"/>
      <c r="ONR56" s="91"/>
      <c r="ONS56" s="91"/>
      <c r="ONT56" s="91"/>
      <c r="ONU56" s="91"/>
      <c r="ONV56" s="91"/>
      <c r="ONW56" s="91"/>
      <c r="ONX56" s="91"/>
      <c r="ONY56" s="91"/>
      <c r="ONZ56" s="91"/>
      <c r="OOA56" s="91"/>
      <c r="OOB56" s="91"/>
      <c r="OOC56" s="91"/>
      <c r="OOD56" s="91"/>
      <c r="OOE56" s="91"/>
      <c r="OOF56" s="91"/>
      <c r="OOG56" s="91"/>
      <c r="OOH56" s="91"/>
      <c r="OOI56" s="91"/>
      <c r="OOJ56" s="91"/>
      <c r="OOK56" s="91"/>
      <c r="OOL56" s="91"/>
      <c r="OOM56" s="91"/>
      <c r="OON56" s="91"/>
      <c r="OOO56" s="91"/>
      <c r="OOP56" s="91"/>
      <c r="OOQ56" s="91"/>
      <c r="OOR56" s="91"/>
      <c r="OOS56" s="91"/>
      <c r="OOT56" s="91"/>
      <c r="OOU56" s="91"/>
      <c r="OOV56" s="91"/>
      <c r="OOW56" s="91"/>
      <c r="OOX56" s="91"/>
      <c r="OOY56" s="91"/>
      <c r="OOZ56" s="91"/>
      <c r="OPA56" s="91"/>
      <c r="OPB56" s="91"/>
      <c r="OPC56" s="91"/>
      <c r="OPD56" s="91"/>
      <c r="OPE56" s="91"/>
      <c r="OPF56" s="91"/>
      <c r="OPG56" s="91"/>
      <c r="OPH56" s="91"/>
      <c r="OPI56" s="91"/>
      <c r="OPJ56" s="91"/>
      <c r="OPK56" s="91"/>
      <c r="OPL56" s="91"/>
      <c r="OPM56" s="91"/>
      <c r="OPN56" s="91"/>
      <c r="OPO56" s="91"/>
      <c r="OPP56" s="91"/>
      <c r="OPQ56" s="91"/>
      <c r="OPR56" s="91"/>
      <c r="OPS56" s="91"/>
      <c r="OPT56" s="91"/>
      <c r="OPU56" s="91"/>
      <c r="OPV56" s="91"/>
      <c r="OPW56" s="91"/>
      <c r="OPX56" s="91"/>
      <c r="OPY56" s="91"/>
      <c r="OPZ56" s="91"/>
      <c r="OQA56" s="91"/>
      <c r="OQB56" s="91"/>
      <c r="OQC56" s="91"/>
      <c r="OQD56" s="91"/>
      <c r="OQE56" s="91"/>
      <c r="OQF56" s="91"/>
      <c r="OQG56" s="91"/>
      <c r="OQH56" s="91"/>
      <c r="OQI56" s="91"/>
      <c r="OQJ56" s="91"/>
      <c r="OQK56" s="91"/>
      <c r="OQL56" s="91"/>
      <c r="OQM56" s="91"/>
      <c r="OQN56" s="91"/>
      <c r="OQO56" s="91"/>
      <c r="OQP56" s="91"/>
      <c r="OQQ56" s="91"/>
      <c r="OQR56" s="91"/>
      <c r="OQS56" s="91"/>
      <c r="OQT56" s="91"/>
      <c r="OQU56" s="91"/>
      <c r="OQV56" s="91"/>
      <c r="OQW56" s="91"/>
      <c r="OQX56" s="91"/>
      <c r="OQY56" s="91"/>
      <c r="OQZ56" s="91"/>
      <c r="ORA56" s="91"/>
      <c r="ORB56" s="91"/>
      <c r="ORC56" s="91"/>
      <c r="ORD56" s="91"/>
      <c r="ORE56" s="91"/>
      <c r="ORF56" s="91"/>
      <c r="ORG56" s="91"/>
      <c r="ORH56" s="91"/>
      <c r="ORI56" s="91"/>
      <c r="ORJ56" s="91"/>
      <c r="ORK56" s="91"/>
      <c r="ORL56" s="91"/>
      <c r="ORM56" s="91"/>
      <c r="ORN56" s="91"/>
      <c r="ORO56" s="91"/>
      <c r="ORP56" s="91"/>
      <c r="ORQ56" s="91"/>
      <c r="ORR56" s="91"/>
      <c r="ORS56" s="91"/>
      <c r="ORT56" s="91"/>
      <c r="ORU56" s="91"/>
      <c r="ORV56" s="91"/>
      <c r="ORW56" s="91"/>
      <c r="ORX56" s="91"/>
      <c r="ORY56" s="91"/>
      <c r="ORZ56" s="91"/>
      <c r="OSA56" s="91"/>
      <c r="OSB56" s="91"/>
      <c r="OSC56" s="91"/>
      <c r="OSD56" s="91"/>
      <c r="OSE56" s="91"/>
      <c r="OSF56" s="91"/>
      <c r="OSG56" s="91"/>
      <c r="OSH56" s="91"/>
      <c r="OSI56" s="91"/>
      <c r="OSJ56" s="91"/>
      <c r="OSK56" s="91"/>
      <c r="OSL56" s="91"/>
      <c r="OSM56" s="91"/>
      <c r="OSN56" s="91"/>
      <c r="OSO56" s="91"/>
      <c r="OSP56" s="91"/>
      <c r="OSQ56" s="91"/>
      <c r="OSR56" s="91"/>
      <c r="OSS56" s="91"/>
      <c r="OST56" s="91"/>
      <c r="OSU56" s="91"/>
      <c r="OSV56" s="91"/>
      <c r="OSW56" s="91"/>
      <c r="OSX56" s="91"/>
      <c r="OSY56" s="91"/>
      <c r="OSZ56" s="91"/>
      <c r="OTA56" s="91"/>
      <c r="OTB56" s="91"/>
      <c r="OTC56" s="91"/>
      <c r="OTD56" s="91"/>
      <c r="OTE56" s="91"/>
      <c r="OTF56" s="91"/>
      <c r="OTG56" s="91"/>
      <c r="OTH56" s="91"/>
      <c r="OTI56" s="91"/>
      <c r="OTJ56" s="91"/>
      <c r="OTK56" s="91"/>
      <c r="OTL56" s="91"/>
      <c r="OTM56" s="91"/>
      <c r="OTN56" s="91"/>
      <c r="OTO56" s="91"/>
      <c r="OTP56" s="91"/>
      <c r="OTQ56" s="91"/>
      <c r="OTR56" s="91"/>
      <c r="OTS56" s="91"/>
      <c r="OTT56" s="91"/>
      <c r="OTU56" s="91"/>
      <c r="OTV56" s="91"/>
      <c r="OTW56" s="91"/>
      <c r="OTX56" s="91"/>
      <c r="OTY56" s="91"/>
      <c r="OTZ56" s="91"/>
      <c r="OUA56" s="91"/>
      <c r="OUB56" s="91"/>
      <c r="OUC56" s="91"/>
      <c r="OUD56" s="91"/>
      <c r="OUE56" s="91"/>
      <c r="OUF56" s="91"/>
      <c r="OUG56" s="91"/>
      <c r="OUH56" s="91"/>
      <c r="OUI56" s="91"/>
      <c r="OUJ56" s="91"/>
      <c r="OUK56" s="91"/>
      <c r="OUL56" s="91"/>
      <c r="OUM56" s="91"/>
      <c r="OUN56" s="91"/>
      <c r="OUO56" s="91"/>
      <c r="OUP56" s="91"/>
      <c r="OUQ56" s="91"/>
      <c r="OUR56" s="91"/>
      <c r="OUS56" s="91"/>
      <c r="OUT56" s="91"/>
      <c r="OUU56" s="91"/>
      <c r="OUV56" s="91"/>
      <c r="OUW56" s="91"/>
      <c r="OUX56" s="91"/>
      <c r="OUY56" s="91"/>
      <c r="OUZ56" s="91"/>
      <c r="OVA56" s="91"/>
      <c r="OVB56" s="91"/>
      <c r="OVC56" s="91"/>
      <c r="OVD56" s="91"/>
      <c r="OVE56" s="91"/>
      <c r="OVF56" s="91"/>
      <c r="OVG56" s="91"/>
      <c r="OVH56" s="91"/>
      <c r="OVI56" s="91"/>
      <c r="OVJ56" s="91"/>
      <c r="OVK56" s="91"/>
      <c r="OVL56" s="91"/>
      <c r="OVM56" s="91"/>
      <c r="OVN56" s="91"/>
      <c r="OVO56" s="91"/>
      <c r="OVP56" s="91"/>
      <c r="OVQ56" s="91"/>
      <c r="OVR56" s="91"/>
      <c r="OVS56" s="91"/>
      <c r="OVT56" s="91"/>
      <c r="OVU56" s="91"/>
      <c r="OVV56" s="91"/>
      <c r="OVW56" s="91"/>
      <c r="OVX56" s="91"/>
      <c r="OVY56" s="91"/>
      <c r="OVZ56" s="91"/>
      <c r="OWA56" s="91"/>
      <c r="OWB56" s="91"/>
      <c r="OWC56" s="91"/>
      <c r="OWD56" s="91"/>
      <c r="OWE56" s="91"/>
      <c r="OWF56" s="91"/>
      <c r="OWG56" s="91"/>
      <c r="OWH56" s="91"/>
      <c r="OWI56" s="91"/>
      <c r="OWJ56" s="91"/>
      <c r="OWK56" s="91"/>
      <c r="OWL56" s="91"/>
      <c r="OWM56" s="91"/>
      <c r="OWN56" s="91"/>
      <c r="OWO56" s="91"/>
      <c r="OWP56" s="91"/>
      <c r="OWQ56" s="91"/>
      <c r="OWR56" s="91"/>
      <c r="OWS56" s="91"/>
      <c r="OWT56" s="91"/>
      <c r="OWU56" s="91"/>
      <c r="OWV56" s="91"/>
      <c r="OWW56" s="91"/>
      <c r="OWX56" s="91"/>
      <c r="OWY56" s="91"/>
      <c r="OWZ56" s="91"/>
      <c r="OXA56" s="91"/>
      <c r="OXB56" s="91"/>
      <c r="OXC56" s="91"/>
      <c r="OXD56" s="91"/>
      <c r="OXE56" s="91"/>
      <c r="OXF56" s="91"/>
      <c r="OXG56" s="91"/>
      <c r="OXH56" s="91"/>
      <c r="OXI56" s="91"/>
      <c r="OXJ56" s="91"/>
      <c r="OXK56" s="91"/>
      <c r="OXL56" s="91"/>
      <c r="OXM56" s="91"/>
      <c r="OXN56" s="91"/>
      <c r="OXO56" s="91"/>
      <c r="OXP56" s="91"/>
      <c r="OXQ56" s="91"/>
      <c r="OXR56" s="91"/>
      <c r="OXS56" s="91"/>
      <c r="OXT56" s="91"/>
      <c r="OXU56" s="91"/>
      <c r="OXV56" s="91"/>
      <c r="OXW56" s="91"/>
      <c r="OXX56" s="91"/>
      <c r="OXY56" s="91"/>
      <c r="OXZ56" s="91"/>
      <c r="OYA56" s="91"/>
      <c r="OYB56" s="91"/>
      <c r="OYC56" s="91"/>
      <c r="OYD56" s="91"/>
      <c r="OYE56" s="91"/>
      <c r="OYF56" s="91"/>
      <c r="OYG56" s="91"/>
      <c r="OYH56" s="91"/>
      <c r="OYI56" s="91"/>
      <c r="OYJ56" s="91"/>
      <c r="OYK56" s="91"/>
      <c r="OYL56" s="91"/>
      <c r="OYM56" s="91"/>
      <c r="OYN56" s="91"/>
      <c r="OYO56" s="91"/>
      <c r="OYP56" s="91"/>
      <c r="OYQ56" s="91"/>
      <c r="OYR56" s="91"/>
      <c r="OYS56" s="91"/>
      <c r="OYT56" s="91"/>
      <c r="OYU56" s="91"/>
      <c r="OYV56" s="91"/>
      <c r="OYW56" s="91"/>
      <c r="OYX56" s="91"/>
      <c r="OYY56" s="91"/>
      <c r="OYZ56" s="91"/>
      <c r="OZA56" s="91"/>
      <c r="OZB56" s="91"/>
      <c r="OZC56" s="91"/>
      <c r="OZD56" s="91"/>
      <c r="OZE56" s="91"/>
      <c r="OZF56" s="91"/>
      <c r="OZG56" s="91"/>
      <c r="OZH56" s="91"/>
      <c r="OZI56" s="91"/>
      <c r="OZJ56" s="91"/>
      <c r="OZK56" s="91"/>
      <c r="OZL56" s="91"/>
      <c r="OZM56" s="91"/>
      <c r="OZN56" s="91"/>
      <c r="OZO56" s="91"/>
      <c r="OZP56" s="91"/>
      <c r="OZQ56" s="91"/>
      <c r="OZR56" s="91"/>
      <c r="OZS56" s="91"/>
      <c r="OZT56" s="91"/>
      <c r="OZU56" s="91"/>
      <c r="OZV56" s="91"/>
      <c r="OZW56" s="91"/>
      <c r="OZX56" s="91"/>
      <c r="OZY56" s="91"/>
      <c r="OZZ56" s="91"/>
      <c r="PAA56" s="91"/>
      <c r="PAB56" s="91"/>
      <c r="PAC56" s="91"/>
      <c r="PAD56" s="91"/>
      <c r="PAE56" s="91"/>
      <c r="PAF56" s="91"/>
      <c r="PAG56" s="91"/>
      <c r="PAH56" s="91"/>
      <c r="PAI56" s="91"/>
      <c r="PAJ56" s="91"/>
      <c r="PAK56" s="91"/>
      <c r="PAL56" s="91"/>
      <c r="PAM56" s="91"/>
      <c r="PAN56" s="91"/>
      <c r="PAO56" s="91"/>
      <c r="PAP56" s="91"/>
      <c r="PAQ56" s="91"/>
      <c r="PAR56" s="91"/>
      <c r="PAS56" s="91"/>
      <c r="PAT56" s="91"/>
      <c r="PAU56" s="91"/>
      <c r="PAV56" s="91"/>
      <c r="PAW56" s="91"/>
      <c r="PAX56" s="91"/>
      <c r="PAY56" s="91"/>
      <c r="PAZ56" s="91"/>
      <c r="PBA56" s="91"/>
      <c r="PBB56" s="91"/>
      <c r="PBC56" s="91"/>
      <c r="PBD56" s="91"/>
      <c r="PBE56" s="91"/>
      <c r="PBF56" s="91"/>
      <c r="PBG56" s="91"/>
      <c r="PBH56" s="91"/>
      <c r="PBI56" s="91"/>
      <c r="PBJ56" s="91"/>
      <c r="PBK56" s="91"/>
      <c r="PBL56" s="91"/>
      <c r="PBM56" s="91"/>
      <c r="PBN56" s="91"/>
      <c r="PBO56" s="91"/>
      <c r="PBP56" s="91"/>
      <c r="PBQ56" s="91"/>
      <c r="PBR56" s="91"/>
      <c r="PBS56" s="91"/>
      <c r="PBT56" s="91"/>
      <c r="PBU56" s="91"/>
      <c r="PBV56" s="91"/>
      <c r="PBW56" s="91"/>
      <c r="PBX56" s="91"/>
      <c r="PBY56" s="91"/>
      <c r="PBZ56" s="91"/>
      <c r="PCA56" s="91"/>
      <c r="PCB56" s="91"/>
      <c r="PCC56" s="91"/>
      <c r="PCD56" s="91"/>
      <c r="PCE56" s="91"/>
      <c r="PCF56" s="91"/>
      <c r="PCG56" s="91"/>
      <c r="PCH56" s="91"/>
      <c r="PCI56" s="91"/>
      <c r="PCJ56" s="91"/>
      <c r="PCK56" s="91"/>
      <c r="PCL56" s="91"/>
      <c r="PCM56" s="91"/>
      <c r="PCN56" s="91"/>
      <c r="PCO56" s="91"/>
      <c r="PCP56" s="91"/>
      <c r="PCQ56" s="91"/>
      <c r="PCR56" s="91"/>
      <c r="PCS56" s="91"/>
      <c r="PCT56" s="91"/>
      <c r="PCU56" s="91"/>
      <c r="PCV56" s="91"/>
      <c r="PCW56" s="91"/>
      <c r="PCX56" s="91"/>
      <c r="PCY56" s="91"/>
      <c r="PCZ56" s="91"/>
      <c r="PDA56" s="91"/>
      <c r="PDB56" s="91"/>
      <c r="PDC56" s="91"/>
      <c r="PDD56" s="91"/>
      <c r="PDE56" s="91"/>
      <c r="PDF56" s="91"/>
      <c r="PDG56" s="91"/>
      <c r="PDH56" s="91"/>
      <c r="PDI56" s="91"/>
      <c r="PDJ56" s="91"/>
      <c r="PDK56" s="91"/>
      <c r="PDL56" s="91"/>
      <c r="PDM56" s="91"/>
      <c r="PDN56" s="91"/>
      <c r="PDO56" s="91"/>
      <c r="PDP56" s="91"/>
      <c r="PDQ56" s="91"/>
      <c r="PDR56" s="91"/>
      <c r="PDS56" s="91"/>
      <c r="PDT56" s="91"/>
      <c r="PDU56" s="91"/>
      <c r="PDV56" s="91"/>
      <c r="PDW56" s="91"/>
      <c r="PDX56" s="91"/>
      <c r="PDY56" s="91"/>
      <c r="PDZ56" s="91"/>
      <c r="PEA56" s="91"/>
      <c r="PEB56" s="91"/>
      <c r="PEC56" s="91"/>
      <c r="PED56" s="91"/>
      <c r="PEE56" s="91"/>
      <c r="PEF56" s="91"/>
      <c r="PEG56" s="91"/>
      <c r="PEH56" s="91"/>
      <c r="PEI56" s="91"/>
      <c r="PEJ56" s="91"/>
      <c r="PEK56" s="91"/>
      <c r="PEL56" s="91"/>
      <c r="PEM56" s="91"/>
      <c r="PEN56" s="91"/>
      <c r="PEO56" s="91"/>
      <c r="PEP56" s="91"/>
      <c r="PEQ56" s="91"/>
      <c r="PER56" s="91"/>
      <c r="PES56" s="91"/>
      <c r="PET56" s="91"/>
      <c r="PEU56" s="91"/>
      <c r="PEV56" s="91"/>
      <c r="PEW56" s="91"/>
      <c r="PEX56" s="91"/>
      <c r="PEY56" s="91"/>
      <c r="PEZ56" s="91"/>
      <c r="PFA56" s="91"/>
      <c r="PFB56" s="91"/>
      <c r="PFC56" s="91"/>
      <c r="PFD56" s="91"/>
      <c r="PFE56" s="91"/>
      <c r="PFF56" s="91"/>
      <c r="PFG56" s="91"/>
      <c r="PFH56" s="91"/>
      <c r="PFI56" s="91"/>
      <c r="PFJ56" s="91"/>
      <c r="PFK56" s="91"/>
      <c r="PFL56" s="91"/>
      <c r="PFM56" s="91"/>
      <c r="PFN56" s="91"/>
      <c r="PFO56" s="91"/>
      <c r="PFP56" s="91"/>
      <c r="PFQ56" s="91"/>
      <c r="PFR56" s="91"/>
      <c r="PFS56" s="91"/>
      <c r="PFT56" s="91"/>
      <c r="PFU56" s="91"/>
      <c r="PFV56" s="91"/>
      <c r="PFW56" s="91"/>
      <c r="PFX56" s="91"/>
      <c r="PFY56" s="91"/>
      <c r="PFZ56" s="91"/>
      <c r="PGA56" s="91"/>
      <c r="PGB56" s="91"/>
      <c r="PGC56" s="91"/>
      <c r="PGD56" s="91"/>
      <c r="PGE56" s="91"/>
      <c r="PGF56" s="91"/>
      <c r="PGG56" s="91"/>
      <c r="PGH56" s="91"/>
      <c r="PGI56" s="91"/>
      <c r="PGJ56" s="91"/>
      <c r="PGK56" s="91"/>
      <c r="PGL56" s="91"/>
      <c r="PGM56" s="91"/>
      <c r="PGN56" s="91"/>
      <c r="PGO56" s="91"/>
      <c r="PGP56" s="91"/>
      <c r="PGQ56" s="91"/>
      <c r="PGR56" s="91"/>
      <c r="PGS56" s="91"/>
      <c r="PGT56" s="91"/>
      <c r="PGU56" s="91"/>
      <c r="PGV56" s="91"/>
      <c r="PGW56" s="91"/>
      <c r="PGX56" s="91"/>
      <c r="PGY56" s="91"/>
      <c r="PGZ56" s="91"/>
      <c r="PHA56" s="91"/>
      <c r="PHB56" s="91"/>
      <c r="PHC56" s="91"/>
      <c r="PHD56" s="91"/>
      <c r="PHE56" s="91"/>
      <c r="PHF56" s="91"/>
      <c r="PHG56" s="91"/>
      <c r="PHH56" s="91"/>
      <c r="PHI56" s="91"/>
      <c r="PHJ56" s="91"/>
      <c r="PHK56" s="91"/>
      <c r="PHL56" s="91"/>
      <c r="PHM56" s="91"/>
      <c r="PHN56" s="91"/>
      <c r="PHO56" s="91"/>
      <c r="PHP56" s="91"/>
      <c r="PHQ56" s="91"/>
      <c r="PHR56" s="91"/>
      <c r="PHS56" s="91"/>
      <c r="PHT56" s="91"/>
      <c r="PHU56" s="91"/>
      <c r="PHV56" s="91"/>
      <c r="PHW56" s="91"/>
      <c r="PHX56" s="91"/>
      <c r="PHY56" s="91"/>
      <c r="PHZ56" s="91"/>
      <c r="PIA56" s="91"/>
      <c r="PIB56" s="91"/>
      <c r="PIC56" s="91"/>
      <c r="PID56" s="91"/>
      <c r="PIE56" s="91"/>
      <c r="PIF56" s="91"/>
      <c r="PIG56" s="91"/>
      <c r="PIH56" s="91"/>
      <c r="PII56" s="91"/>
      <c r="PIJ56" s="91"/>
      <c r="PIK56" s="91"/>
      <c r="PIL56" s="91"/>
      <c r="PIM56" s="91"/>
      <c r="PIN56" s="91"/>
      <c r="PIO56" s="91"/>
      <c r="PIP56" s="91"/>
      <c r="PIQ56" s="91"/>
      <c r="PIR56" s="91"/>
      <c r="PIS56" s="91"/>
      <c r="PIT56" s="91"/>
      <c r="PIU56" s="91"/>
      <c r="PIV56" s="91"/>
      <c r="PIW56" s="91"/>
      <c r="PIX56" s="91"/>
      <c r="PIY56" s="91"/>
      <c r="PIZ56" s="91"/>
      <c r="PJA56" s="91"/>
      <c r="PJB56" s="91"/>
      <c r="PJC56" s="91"/>
      <c r="PJD56" s="91"/>
      <c r="PJE56" s="91"/>
      <c r="PJF56" s="91"/>
      <c r="PJG56" s="91"/>
      <c r="PJH56" s="91"/>
      <c r="PJI56" s="91"/>
      <c r="PJJ56" s="91"/>
      <c r="PJK56" s="91"/>
      <c r="PJL56" s="91"/>
      <c r="PJM56" s="91"/>
      <c r="PJN56" s="91"/>
      <c r="PJO56" s="91"/>
      <c r="PJP56" s="91"/>
      <c r="PJQ56" s="91"/>
      <c r="PJR56" s="91"/>
      <c r="PJS56" s="91"/>
      <c r="PJT56" s="91"/>
      <c r="PJU56" s="91"/>
      <c r="PJV56" s="91"/>
      <c r="PJW56" s="91"/>
      <c r="PJX56" s="91"/>
      <c r="PJY56" s="91"/>
      <c r="PJZ56" s="91"/>
      <c r="PKA56" s="91"/>
      <c r="PKB56" s="91"/>
      <c r="PKC56" s="91"/>
      <c r="PKD56" s="91"/>
      <c r="PKE56" s="91"/>
      <c r="PKF56" s="91"/>
      <c r="PKG56" s="91"/>
      <c r="PKH56" s="91"/>
      <c r="PKI56" s="91"/>
      <c r="PKJ56" s="91"/>
      <c r="PKK56" s="91"/>
      <c r="PKL56" s="91"/>
      <c r="PKM56" s="91"/>
      <c r="PKN56" s="91"/>
      <c r="PKO56" s="91"/>
      <c r="PKP56" s="91"/>
      <c r="PKQ56" s="91"/>
      <c r="PKR56" s="91"/>
      <c r="PKS56" s="91"/>
      <c r="PKT56" s="91"/>
      <c r="PKU56" s="91"/>
      <c r="PKV56" s="91"/>
      <c r="PKW56" s="91"/>
      <c r="PKX56" s="91"/>
      <c r="PKY56" s="91"/>
      <c r="PKZ56" s="91"/>
      <c r="PLA56" s="91"/>
      <c r="PLB56" s="91"/>
      <c r="PLC56" s="91"/>
      <c r="PLD56" s="91"/>
      <c r="PLE56" s="91"/>
      <c r="PLF56" s="91"/>
      <c r="PLG56" s="91"/>
      <c r="PLH56" s="91"/>
      <c r="PLI56" s="91"/>
      <c r="PLJ56" s="91"/>
      <c r="PLK56" s="91"/>
      <c r="PLL56" s="91"/>
      <c r="PLM56" s="91"/>
      <c r="PLN56" s="91"/>
      <c r="PLO56" s="91"/>
      <c r="PLP56" s="91"/>
      <c r="PLQ56" s="91"/>
      <c r="PLR56" s="91"/>
      <c r="PLS56" s="91"/>
      <c r="PLT56" s="91"/>
      <c r="PLU56" s="91"/>
      <c r="PLV56" s="91"/>
      <c r="PLW56" s="91"/>
      <c r="PLX56" s="91"/>
      <c r="PLY56" s="91"/>
      <c r="PLZ56" s="91"/>
      <c r="PMA56" s="91"/>
      <c r="PMB56" s="91"/>
      <c r="PMC56" s="91"/>
      <c r="PMD56" s="91"/>
      <c r="PME56" s="91"/>
      <c r="PMF56" s="91"/>
      <c r="PMG56" s="91"/>
      <c r="PMH56" s="91"/>
      <c r="PMI56" s="91"/>
      <c r="PMJ56" s="91"/>
      <c r="PMK56" s="91"/>
      <c r="PML56" s="91"/>
      <c r="PMM56" s="91"/>
      <c r="PMN56" s="91"/>
      <c r="PMO56" s="91"/>
      <c r="PMP56" s="91"/>
      <c r="PMQ56" s="91"/>
      <c r="PMR56" s="91"/>
      <c r="PMS56" s="91"/>
      <c r="PMT56" s="91"/>
      <c r="PMU56" s="91"/>
      <c r="PMV56" s="91"/>
      <c r="PMW56" s="91"/>
      <c r="PMX56" s="91"/>
      <c r="PMY56" s="91"/>
      <c r="PMZ56" s="91"/>
      <c r="PNA56" s="91"/>
      <c r="PNB56" s="91"/>
      <c r="PNC56" s="91"/>
      <c r="PND56" s="91"/>
      <c r="PNE56" s="91"/>
      <c r="PNF56" s="91"/>
      <c r="PNG56" s="91"/>
      <c r="PNH56" s="91"/>
      <c r="PNI56" s="91"/>
      <c r="PNJ56" s="91"/>
      <c r="PNK56" s="91"/>
      <c r="PNL56" s="91"/>
      <c r="PNM56" s="91"/>
      <c r="PNN56" s="91"/>
      <c r="PNO56" s="91"/>
      <c r="PNP56" s="91"/>
      <c r="PNQ56" s="91"/>
      <c r="PNR56" s="91"/>
      <c r="PNS56" s="91"/>
      <c r="PNT56" s="91"/>
      <c r="PNU56" s="91"/>
      <c r="PNV56" s="91"/>
      <c r="PNW56" s="91"/>
      <c r="PNX56" s="91"/>
      <c r="PNY56" s="91"/>
      <c r="PNZ56" s="91"/>
      <c r="POA56" s="91"/>
      <c r="POB56" s="91"/>
      <c r="POC56" s="91"/>
      <c r="POD56" s="91"/>
      <c r="POE56" s="91"/>
      <c r="POF56" s="91"/>
      <c r="POG56" s="91"/>
      <c r="POH56" s="91"/>
      <c r="POI56" s="91"/>
      <c r="POJ56" s="91"/>
      <c r="POK56" s="91"/>
      <c r="POL56" s="91"/>
      <c r="POM56" s="91"/>
      <c r="PON56" s="91"/>
      <c r="POO56" s="91"/>
      <c r="POP56" s="91"/>
      <c r="POQ56" s="91"/>
      <c r="POR56" s="91"/>
      <c r="POS56" s="91"/>
      <c r="POT56" s="91"/>
      <c r="POU56" s="91"/>
      <c r="POV56" s="91"/>
      <c r="POW56" s="91"/>
      <c r="POX56" s="91"/>
      <c r="POY56" s="91"/>
      <c r="POZ56" s="91"/>
      <c r="PPA56" s="91"/>
      <c r="PPB56" s="91"/>
      <c r="PPC56" s="91"/>
      <c r="PPD56" s="91"/>
      <c r="PPE56" s="91"/>
      <c r="PPF56" s="91"/>
      <c r="PPG56" s="91"/>
      <c r="PPH56" s="91"/>
      <c r="PPI56" s="91"/>
      <c r="PPJ56" s="91"/>
      <c r="PPK56" s="91"/>
      <c r="PPL56" s="91"/>
      <c r="PPM56" s="91"/>
      <c r="PPN56" s="91"/>
      <c r="PPO56" s="91"/>
      <c r="PPP56" s="91"/>
      <c r="PPQ56" s="91"/>
      <c r="PPR56" s="91"/>
      <c r="PPS56" s="91"/>
      <c r="PPT56" s="91"/>
      <c r="PPU56" s="91"/>
      <c r="PPV56" s="91"/>
      <c r="PPW56" s="91"/>
      <c r="PPX56" s="91"/>
      <c r="PPY56" s="91"/>
      <c r="PPZ56" s="91"/>
      <c r="PQA56" s="91"/>
      <c r="PQB56" s="91"/>
      <c r="PQC56" s="91"/>
      <c r="PQD56" s="91"/>
      <c r="PQE56" s="91"/>
      <c r="PQF56" s="91"/>
      <c r="PQG56" s="91"/>
      <c r="PQH56" s="91"/>
      <c r="PQI56" s="91"/>
      <c r="PQJ56" s="91"/>
      <c r="PQK56" s="91"/>
      <c r="PQL56" s="91"/>
      <c r="PQM56" s="91"/>
      <c r="PQN56" s="91"/>
      <c r="PQO56" s="91"/>
      <c r="PQP56" s="91"/>
      <c r="PQQ56" s="91"/>
      <c r="PQR56" s="91"/>
      <c r="PQS56" s="91"/>
      <c r="PQT56" s="91"/>
      <c r="PQU56" s="91"/>
      <c r="PQV56" s="91"/>
      <c r="PQW56" s="91"/>
      <c r="PQX56" s="91"/>
      <c r="PQY56" s="91"/>
      <c r="PQZ56" s="91"/>
      <c r="PRA56" s="91"/>
      <c r="PRB56" s="91"/>
      <c r="PRC56" s="91"/>
      <c r="PRD56" s="91"/>
      <c r="PRE56" s="91"/>
      <c r="PRF56" s="91"/>
      <c r="PRG56" s="91"/>
      <c r="PRH56" s="91"/>
      <c r="PRI56" s="91"/>
      <c r="PRJ56" s="91"/>
      <c r="PRK56" s="91"/>
      <c r="PRL56" s="91"/>
      <c r="PRM56" s="91"/>
      <c r="PRN56" s="91"/>
      <c r="PRO56" s="91"/>
      <c r="PRP56" s="91"/>
      <c r="PRQ56" s="91"/>
      <c r="PRR56" s="91"/>
      <c r="PRS56" s="91"/>
      <c r="PRT56" s="91"/>
      <c r="PRU56" s="91"/>
      <c r="PRV56" s="91"/>
      <c r="PRW56" s="91"/>
      <c r="PRX56" s="91"/>
      <c r="PRY56" s="91"/>
      <c r="PRZ56" s="91"/>
      <c r="PSA56" s="91"/>
      <c r="PSB56" s="91"/>
      <c r="PSC56" s="91"/>
      <c r="PSD56" s="91"/>
      <c r="PSE56" s="91"/>
      <c r="PSF56" s="91"/>
      <c r="PSG56" s="91"/>
      <c r="PSH56" s="91"/>
      <c r="PSI56" s="91"/>
      <c r="PSJ56" s="91"/>
      <c r="PSK56" s="91"/>
      <c r="PSL56" s="91"/>
      <c r="PSM56" s="91"/>
      <c r="PSN56" s="91"/>
      <c r="PSO56" s="91"/>
      <c r="PSP56" s="91"/>
      <c r="PSQ56" s="91"/>
      <c r="PSR56" s="91"/>
      <c r="PSS56" s="91"/>
      <c r="PST56" s="91"/>
      <c r="PSU56" s="91"/>
      <c r="PSV56" s="91"/>
      <c r="PSW56" s="91"/>
      <c r="PSX56" s="91"/>
      <c r="PSY56" s="91"/>
      <c r="PSZ56" s="91"/>
      <c r="PTA56" s="91"/>
      <c r="PTB56" s="91"/>
      <c r="PTC56" s="91"/>
      <c r="PTD56" s="91"/>
      <c r="PTE56" s="91"/>
      <c r="PTF56" s="91"/>
      <c r="PTG56" s="91"/>
      <c r="PTH56" s="91"/>
      <c r="PTI56" s="91"/>
      <c r="PTJ56" s="91"/>
      <c r="PTK56" s="91"/>
      <c r="PTL56" s="91"/>
      <c r="PTM56" s="91"/>
      <c r="PTN56" s="91"/>
      <c r="PTO56" s="91"/>
      <c r="PTP56" s="91"/>
      <c r="PTQ56" s="91"/>
      <c r="PTR56" s="91"/>
      <c r="PTS56" s="91"/>
      <c r="PTT56" s="91"/>
      <c r="PTU56" s="91"/>
      <c r="PTV56" s="91"/>
      <c r="PTW56" s="91"/>
      <c r="PTX56" s="91"/>
      <c r="PTY56" s="91"/>
      <c r="PTZ56" s="91"/>
      <c r="PUA56" s="91"/>
      <c r="PUB56" s="91"/>
      <c r="PUC56" s="91"/>
      <c r="PUD56" s="91"/>
      <c r="PUE56" s="91"/>
      <c r="PUF56" s="91"/>
      <c r="PUG56" s="91"/>
      <c r="PUH56" s="91"/>
      <c r="PUI56" s="91"/>
      <c r="PUJ56" s="91"/>
      <c r="PUK56" s="91"/>
      <c r="PUL56" s="91"/>
      <c r="PUM56" s="91"/>
      <c r="PUN56" s="91"/>
      <c r="PUO56" s="91"/>
      <c r="PUP56" s="91"/>
      <c r="PUQ56" s="91"/>
      <c r="PUR56" s="91"/>
      <c r="PUS56" s="91"/>
      <c r="PUT56" s="91"/>
      <c r="PUU56" s="91"/>
      <c r="PUV56" s="91"/>
      <c r="PUW56" s="91"/>
      <c r="PUX56" s="91"/>
      <c r="PUY56" s="91"/>
      <c r="PUZ56" s="91"/>
      <c r="PVA56" s="91"/>
      <c r="PVB56" s="91"/>
      <c r="PVC56" s="91"/>
      <c r="PVD56" s="91"/>
      <c r="PVE56" s="91"/>
      <c r="PVF56" s="91"/>
      <c r="PVG56" s="91"/>
      <c r="PVH56" s="91"/>
      <c r="PVI56" s="91"/>
      <c r="PVJ56" s="91"/>
      <c r="PVK56" s="91"/>
      <c r="PVL56" s="91"/>
      <c r="PVM56" s="91"/>
      <c r="PVN56" s="91"/>
      <c r="PVO56" s="91"/>
      <c r="PVP56" s="91"/>
      <c r="PVQ56" s="91"/>
      <c r="PVR56" s="91"/>
      <c r="PVS56" s="91"/>
      <c r="PVT56" s="91"/>
      <c r="PVU56" s="91"/>
      <c r="PVV56" s="91"/>
      <c r="PVW56" s="91"/>
      <c r="PVX56" s="91"/>
      <c r="PVY56" s="91"/>
      <c r="PVZ56" s="91"/>
      <c r="PWA56" s="91"/>
      <c r="PWB56" s="91"/>
      <c r="PWC56" s="91"/>
      <c r="PWD56" s="91"/>
      <c r="PWE56" s="91"/>
      <c r="PWF56" s="91"/>
      <c r="PWG56" s="91"/>
      <c r="PWH56" s="91"/>
      <c r="PWI56" s="91"/>
      <c r="PWJ56" s="91"/>
      <c r="PWK56" s="91"/>
      <c r="PWL56" s="91"/>
      <c r="PWM56" s="91"/>
      <c r="PWN56" s="91"/>
      <c r="PWO56" s="91"/>
      <c r="PWP56" s="91"/>
      <c r="PWQ56" s="91"/>
      <c r="PWR56" s="91"/>
      <c r="PWS56" s="91"/>
      <c r="PWT56" s="91"/>
      <c r="PWU56" s="91"/>
      <c r="PWV56" s="91"/>
      <c r="PWW56" s="91"/>
      <c r="PWX56" s="91"/>
      <c r="PWY56" s="91"/>
      <c r="PWZ56" s="91"/>
      <c r="PXA56" s="91"/>
      <c r="PXB56" s="91"/>
      <c r="PXC56" s="91"/>
      <c r="PXD56" s="91"/>
      <c r="PXE56" s="91"/>
      <c r="PXF56" s="91"/>
      <c r="PXG56" s="91"/>
      <c r="PXH56" s="91"/>
      <c r="PXI56" s="91"/>
      <c r="PXJ56" s="91"/>
      <c r="PXK56" s="91"/>
      <c r="PXL56" s="91"/>
      <c r="PXM56" s="91"/>
      <c r="PXN56" s="91"/>
      <c r="PXO56" s="91"/>
      <c r="PXP56" s="91"/>
      <c r="PXQ56" s="91"/>
      <c r="PXR56" s="91"/>
      <c r="PXS56" s="91"/>
      <c r="PXT56" s="91"/>
      <c r="PXU56" s="91"/>
      <c r="PXV56" s="91"/>
      <c r="PXW56" s="91"/>
      <c r="PXX56" s="91"/>
      <c r="PXY56" s="91"/>
      <c r="PXZ56" s="91"/>
      <c r="PYA56" s="91"/>
      <c r="PYB56" s="91"/>
      <c r="PYC56" s="91"/>
      <c r="PYD56" s="91"/>
      <c r="PYE56" s="91"/>
      <c r="PYF56" s="91"/>
      <c r="PYG56" s="91"/>
      <c r="PYH56" s="91"/>
      <c r="PYI56" s="91"/>
      <c r="PYJ56" s="91"/>
      <c r="PYK56" s="91"/>
      <c r="PYL56" s="91"/>
      <c r="PYM56" s="91"/>
      <c r="PYN56" s="91"/>
      <c r="PYO56" s="91"/>
      <c r="PYP56" s="91"/>
      <c r="PYQ56" s="91"/>
      <c r="PYR56" s="91"/>
      <c r="PYS56" s="91"/>
      <c r="PYT56" s="91"/>
      <c r="PYU56" s="91"/>
      <c r="PYV56" s="91"/>
      <c r="PYW56" s="91"/>
      <c r="PYX56" s="91"/>
      <c r="PYY56" s="91"/>
      <c r="PYZ56" s="91"/>
      <c r="PZA56" s="91"/>
      <c r="PZB56" s="91"/>
      <c r="PZC56" s="91"/>
      <c r="PZD56" s="91"/>
      <c r="PZE56" s="91"/>
      <c r="PZF56" s="91"/>
      <c r="PZG56" s="91"/>
      <c r="PZH56" s="91"/>
      <c r="PZI56" s="91"/>
      <c r="PZJ56" s="91"/>
      <c r="PZK56" s="91"/>
      <c r="PZL56" s="91"/>
      <c r="PZM56" s="91"/>
      <c r="PZN56" s="91"/>
      <c r="PZO56" s="91"/>
      <c r="PZP56" s="91"/>
      <c r="PZQ56" s="91"/>
      <c r="PZR56" s="91"/>
      <c r="PZS56" s="91"/>
      <c r="PZT56" s="91"/>
      <c r="PZU56" s="91"/>
      <c r="PZV56" s="91"/>
      <c r="PZW56" s="91"/>
      <c r="PZX56" s="91"/>
      <c r="PZY56" s="91"/>
      <c r="PZZ56" s="91"/>
      <c r="QAA56" s="91"/>
      <c r="QAB56" s="91"/>
      <c r="QAC56" s="91"/>
      <c r="QAD56" s="91"/>
      <c r="QAE56" s="91"/>
      <c r="QAF56" s="91"/>
      <c r="QAG56" s="91"/>
      <c r="QAH56" s="91"/>
      <c r="QAI56" s="91"/>
      <c r="QAJ56" s="91"/>
      <c r="QAK56" s="91"/>
      <c r="QAL56" s="91"/>
      <c r="QAM56" s="91"/>
      <c r="QAN56" s="91"/>
      <c r="QAO56" s="91"/>
      <c r="QAP56" s="91"/>
      <c r="QAQ56" s="91"/>
      <c r="QAR56" s="91"/>
      <c r="QAS56" s="91"/>
      <c r="QAT56" s="91"/>
      <c r="QAU56" s="91"/>
      <c r="QAV56" s="91"/>
      <c r="QAW56" s="91"/>
      <c r="QAX56" s="91"/>
      <c r="QAY56" s="91"/>
      <c r="QAZ56" s="91"/>
      <c r="QBA56" s="91"/>
      <c r="QBB56" s="91"/>
      <c r="QBC56" s="91"/>
      <c r="QBD56" s="91"/>
      <c r="QBE56" s="91"/>
      <c r="QBF56" s="91"/>
      <c r="QBG56" s="91"/>
      <c r="QBH56" s="91"/>
      <c r="QBI56" s="91"/>
      <c r="QBJ56" s="91"/>
      <c r="QBK56" s="91"/>
      <c r="QBL56" s="91"/>
      <c r="QBM56" s="91"/>
      <c r="QBN56" s="91"/>
      <c r="QBO56" s="91"/>
      <c r="QBP56" s="91"/>
      <c r="QBQ56" s="91"/>
      <c r="QBR56" s="91"/>
      <c r="QBS56" s="91"/>
      <c r="QBT56" s="91"/>
      <c r="QBU56" s="91"/>
      <c r="QBV56" s="91"/>
      <c r="QBW56" s="91"/>
      <c r="QBX56" s="91"/>
      <c r="QBY56" s="91"/>
      <c r="QBZ56" s="91"/>
      <c r="QCA56" s="91"/>
      <c r="QCB56" s="91"/>
      <c r="QCC56" s="91"/>
      <c r="QCD56" s="91"/>
      <c r="QCE56" s="91"/>
      <c r="QCF56" s="91"/>
      <c r="QCG56" s="91"/>
      <c r="QCH56" s="91"/>
      <c r="QCI56" s="91"/>
      <c r="QCJ56" s="91"/>
      <c r="QCK56" s="91"/>
      <c r="QCL56" s="91"/>
      <c r="QCM56" s="91"/>
      <c r="QCN56" s="91"/>
      <c r="QCO56" s="91"/>
      <c r="QCP56" s="91"/>
      <c r="QCQ56" s="91"/>
      <c r="QCR56" s="91"/>
      <c r="QCS56" s="91"/>
      <c r="QCT56" s="91"/>
      <c r="QCU56" s="91"/>
      <c r="QCV56" s="91"/>
      <c r="QCW56" s="91"/>
      <c r="QCX56" s="91"/>
      <c r="QCY56" s="91"/>
      <c r="QCZ56" s="91"/>
      <c r="QDA56" s="91"/>
      <c r="QDB56" s="91"/>
      <c r="QDC56" s="91"/>
      <c r="QDD56" s="91"/>
      <c r="QDE56" s="91"/>
      <c r="QDF56" s="91"/>
      <c r="QDG56" s="91"/>
      <c r="QDH56" s="91"/>
      <c r="QDI56" s="91"/>
      <c r="QDJ56" s="91"/>
      <c r="QDK56" s="91"/>
      <c r="QDL56" s="91"/>
      <c r="QDM56" s="91"/>
      <c r="QDN56" s="91"/>
      <c r="QDO56" s="91"/>
      <c r="QDP56" s="91"/>
      <c r="QDQ56" s="91"/>
      <c r="QDR56" s="91"/>
      <c r="QDS56" s="91"/>
      <c r="QDT56" s="91"/>
      <c r="QDU56" s="91"/>
      <c r="QDV56" s="91"/>
      <c r="QDW56" s="91"/>
      <c r="QDX56" s="91"/>
      <c r="QDY56" s="91"/>
      <c r="QDZ56" s="91"/>
      <c r="QEA56" s="91"/>
      <c r="QEB56" s="91"/>
      <c r="QEC56" s="91"/>
      <c r="QED56" s="91"/>
      <c r="QEE56" s="91"/>
      <c r="QEF56" s="91"/>
      <c r="QEG56" s="91"/>
      <c r="QEH56" s="91"/>
      <c r="QEI56" s="91"/>
      <c r="QEJ56" s="91"/>
      <c r="QEK56" s="91"/>
      <c r="QEL56" s="91"/>
      <c r="QEM56" s="91"/>
      <c r="QEN56" s="91"/>
      <c r="QEO56" s="91"/>
      <c r="QEP56" s="91"/>
      <c r="QEQ56" s="91"/>
      <c r="QER56" s="91"/>
      <c r="QES56" s="91"/>
      <c r="QET56" s="91"/>
      <c r="QEU56" s="91"/>
      <c r="QEV56" s="91"/>
      <c r="QEW56" s="91"/>
      <c r="QEX56" s="91"/>
      <c r="QEY56" s="91"/>
      <c r="QEZ56" s="91"/>
      <c r="QFA56" s="91"/>
      <c r="QFB56" s="91"/>
      <c r="QFC56" s="91"/>
      <c r="QFD56" s="91"/>
      <c r="QFE56" s="91"/>
      <c r="QFF56" s="91"/>
      <c r="QFG56" s="91"/>
      <c r="QFH56" s="91"/>
      <c r="QFI56" s="91"/>
      <c r="QFJ56" s="91"/>
      <c r="QFK56" s="91"/>
      <c r="QFL56" s="91"/>
      <c r="QFM56" s="91"/>
      <c r="QFN56" s="91"/>
      <c r="QFO56" s="91"/>
      <c r="QFP56" s="91"/>
      <c r="QFQ56" s="91"/>
      <c r="QFR56" s="91"/>
      <c r="QFS56" s="91"/>
      <c r="QFT56" s="91"/>
      <c r="QFU56" s="91"/>
      <c r="QFV56" s="91"/>
      <c r="QFW56" s="91"/>
      <c r="QFX56" s="91"/>
      <c r="QFY56" s="91"/>
      <c r="QFZ56" s="91"/>
      <c r="QGA56" s="91"/>
      <c r="QGB56" s="91"/>
      <c r="QGC56" s="91"/>
      <c r="QGD56" s="91"/>
      <c r="QGE56" s="91"/>
      <c r="QGF56" s="91"/>
      <c r="QGG56" s="91"/>
      <c r="QGH56" s="91"/>
      <c r="QGI56" s="91"/>
      <c r="QGJ56" s="91"/>
      <c r="QGK56" s="91"/>
      <c r="QGL56" s="91"/>
      <c r="QGM56" s="91"/>
      <c r="QGN56" s="91"/>
      <c r="QGO56" s="91"/>
      <c r="QGP56" s="91"/>
      <c r="QGQ56" s="91"/>
      <c r="QGR56" s="91"/>
      <c r="QGS56" s="91"/>
      <c r="QGT56" s="91"/>
      <c r="QGU56" s="91"/>
      <c r="QGV56" s="91"/>
      <c r="QGW56" s="91"/>
      <c r="QGX56" s="91"/>
      <c r="QGY56" s="91"/>
      <c r="QGZ56" s="91"/>
      <c r="QHA56" s="91"/>
      <c r="QHB56" s="91"/>
      <c r="QHC56" s="91"/>
      <c r="QHD56" s="91"/>
      <c r="QHE56" s="91"/>
      <c r="QHF56" s="91"/>
      <c r="QHG56" s="91"/>
      <c r="QHH56" s="91"/>
      <c r="QHI56" s="91"/>
      <c r="QHJ56" s="91"/>
      <c r="QHK56" s="91"/>
      <c r="QHL56" s="91"/>
      <c r="QHM56" s="91"/>
      <c r="QHN56" s="91"/>
      <c r="QHO56" s="91"/>
      <c r="QHP56" s="91"/>
      <c r="QHQ56" s="91"/>
      <c r="QHR56" s="91"/>
      <c r="QHS56" s="91"/>
      <c r="QHT56" s="91"/>
      <c r="QHU56" s="91"/>
      <c r="QHV56" s="91"/>
      <c r="QHW56" s="91"/>
      <c r="QHX56" s="91"/>
      <c r="QHY56" s="91"/>
      <c r="QHZ56" s="91"/>
      <c r="QIA56" s="91"/>
      <c r="QIB56" s="91"/>
      <c r="QIC56" s="91"/>
      <c r="QID56" s="91"/>
      <c r="QIE56" s="91"/>
      <c r="QIF56" s="91"/>
      <c r="QIG56" s="91"/>
      <c r="QIH56" s="91"/>
      <c r="QII56" s="91"/>
      <c r="QIJ56" s="91"/>
      <c r="QIK56" s="91"/>
      <c r="QIL56" s="91"/>
      <c r="QIM56" s="91"/>
      <c r="QIN56" s="91"/>
      <c r="QIO56" s="91"/>
      <c r="QIP56" s="91"/>
      <c r="QIQ56" s="91"/>
      <c r="QIR56" s="91"/>
      <c r="QIS56" s="91"/>
      <c r="QIT56" s="91"/>
      <c r="QIU56" s="91"/>
      <c r="QIV56" s="91"/>
      <c r="QIW56" s="91"/>
      <c r="QIX56" s="91"/>
      <c r="QIY56" s="91"/>
      <c r="QIZ56" s="91"/>
      <c r="QJA56" s="91"/>
      <c r="QJB56" s="91"/>
      <c r="QJC56" s="91"/>
      <c r="QJD56" s="91"/>
      <c r="QJE56" s="91"/>
      <c r="QJF56" s="91"/>
      <c r="QJG56" s="91"/>
      <c r="QJH56" s="91"/>
      <c r="QJI56" s="91"/>
      <c r="QJJ56" s="91"/>
      <c r="QJK56" s="91"/>
      <c r="QJL56" s="91"/>
      <c r="QJM56" s="91"/>
      <c r="QJN56" s="91"/>
      <c r="QJO56" s="91"/>
      <c r="QJP56" s="91"/>
      <c r="QJQ56" s="91"/>
      <c r="QJR56" s="91"/>
      <c r="QJS56" s="91"/>
      <c r="QJT56" s="91"/>
      <c r="QJU56" s="91"/>
      <c r="QJV56" s="91"/>
      <c r="QJW56" s="91"/>
      <c r="QJX56" s="91"/>
      <c r="QJY56" s="91"/>
      <c r="QJZ56" s="91"/>
      <c r="QKA56" s="91"/>
      <c r="QKB56" s="91"/>
      <c r="QKC56" s="91"/>
      <c r="QKD56" s="91"/>
      <c r="QKE56" s="91"/>
      <c r="QKF56" s="91"/>
      <c r="QKG56" s="91"/>
      <c r="QKH56" s="91"/>
      <c r="QKI56" s="91"/>
      <c r="QKJ56" s="91"/>
      <c r="QKK56" s="91"/>
      <c r="QKL56" s="91"/>
      <c r="QKM56" s="91"/>
      <c r="QKN56" s="91"/>
      <c r="QKO56" s="91"/>
      <c r="QKP56" s="91"/>
      <c r="QKQ56" s="91"/>
      <c r="QKR56" s="91"/>
      <c r="QKS56" s="91"/>
      <c r="QKT56" s="91"/>
      <c r="QKU56" s="91"/>
      <c r="QKV56" s="91"/>
      <c r="QKW56" s="91"/>
      <c r="QKX56" s="91"/>
      <c r="QKY56" s="91"/>
      <c r="QKZ56" s="91"/>
      <c r="QLA56" s="91"/>
      <c r="QLB56" s="91"/>
      <c r="QLC56" s="91"/>
      <c r="QLD56" s="91"/>
      <c r="QLE56" s="91"/>
      <c r="QLF56" s="91"/>
      <c r="QLG56" s="91"/>
      <c r="QLH56" s="91"/>
      <c r="QLI56" s="91"/>
      <c r="QLJ56" s="91"/>
      <c r="QLK56" s="91"/>
      <c r="QLL56" s="91"/>
      <c r="QLM56" s="91"/>
      <c r="QLN56" s="91"/>
      <c r="QLO56" s="91"/>
      <c r="QLP56" s="91"/>
      <c r="QLQ56" s="91"/>
      <c r="QLR56" s="91"/>
      <c r="QLS56" s="91"/>
      <c r="QLT56" s="91"/>
      <c r="QLU56" s="91"/>
      <c r="QLV56" s="91"/>
      <c r="QLW56" s="91"/>
      <c r="QLX56" s="91"/>
      <c r="QLY56" s="91"/>
      <c r="QLZ56" s="91"/>
      <c r="QMA56" s="91"/>
      <c r="QMB56" s="91"/>
      <c r="QMC56" s="91"/>
      <c r="QMD56" s="91"/>
      <c r="QME56" s="91"/>
      <c r="QMF56" s="91"/>
      <c r="QMG56" s="91"/>
      <c r="QMH56" s="91"/>
      <c r="QMI56" s="91"/>
      <c r="QMJ56" s="91"/>
      <c r="QMK56" s="91"/>
      <c r="QML56" s="91"/>
      <c r="QMM56" s="91"/>
      <c r="QMN56" s="91"/>
      <c r="QMO56" s="91"/>
      <c r="QMP56" s="91"/>
      <c r="QMQ56" s="91"/>
      <c r="QMR56" s="91"/>
      <c r="QMS56" s="91"/>
      <c r="QMT56" s="91"/>
      <c r="QMU56" s="91"/>
      <c r="QMV56" s="91"/>
      <c r="QMW56" s="91"/>
      <c r="QMX56" s="91"/>
      <c r="QMY56" s="91"/>
      <c r="QMZ56" s="91"/>
      <c r="QNA56" s="91"/>
      <c r="QNB56" s="91"/>
      <c r="QNC56" s="91"/>
      <c r="QND56" s="91"/>
      <c r="QNE56" s="91"/>
      <c r="QNF56" s="91"/>
      <c r="QNG56" s="91"/>
      <c r="QNH56" s="91"/>
      <c r="QNI56" s="91"/>
      <c r="QNJ56" s="91"/>
      <c r="QNK56" s="91"/>
      <c r="QNL56" s="91"/>
      <c r="QNM56" s="91"/>
      <c r="QNN56" s="91"/>
      <c r="QNO56" s="91"/>
      <c r="QNP56" s="91"/>
      <c r="QNQ56" s="91"/>
      <c r="QNR56" s="91"/>
      <c r="QNS56" s="91"/>
      <c r="QNT56" s="91"/>
      <c r="QNU56" s="91"/>
      <c r="QNV56" s="91"/>
      <c r="QNW56" s="91"/>
      <c r="QNX56" s="91"/>
      <c r="QNY56" s="91"/>
      <c r="QNZ56" s="91"/>
      <c r="QOA56" s="91"/>
      <c r="QOB56" s="91"/>
      <c r="QOC56" s="91"/>
      <c r="QOD56" s="91"/>
      <c r="QOE56" s="91"/>
      <c r="QOF56" s="91"/>
      <c r="QOG56" s="91"/>
      <c r="QOH56" s="91"/>
      <c r="QOI56" s="91"/>
      <c r="QOJ56" s="91"/>
      <c r="QOK56" s="91"/>
      <c r="QOL56" s="91"/>
      <c r="QOM56" s="91"/>
      <c r="QON56" s="91"/>
      <c r="QOO56" s="91"/>
      <c r="QOP56" s="91"/>
      <c r="QOQ56" s="91"/>
      <c r="QOR56" s="91"/>
      <c r="QOS56" s="91"/>
      <c r="QOT56" s="91"/>
      <c r="QOU56" s="91"/>
      <c r="QOV56" s="91"/>
      <c r="QOW56" s="91"/>
      <c r="QOX56" s="91"/>
      <c r="QOY56" s="91"/>
      <c r="QOZ56" s="91"/>
      <c r="QPA56" s="91"/>
      <c r="QPB56" s="91"/>
      <c r="QPC56" s="91"/>
      <c r="QPD56" s="91"/>
      <c r="QPE56" s="91"/>
      <c r="QPF56" s="91"/>
      <c r="QPG56" s="91"/>
      <c r="QPH56" s="91"/>
      <c r="QPI56" s="91"/>
      <c r="QPJ56" s="91"/>
      <c r="QPK56" s="91"/>
      <c r="QPL56" s="91"/>
      <c r="QPM56" s="91"/>
      <c r="QPN56" s="91"/>
      <c r="QPO56" s="91"/>
      <c r="QPP56" s="91"/>
      <c r="QPQ56" s="91"/>
      <c r="QPR56" s="91"/>
      <c r="QPS56" s="91"/>
      <c r="QPT56" s="91"/>
      <c r="QPU56" s="91"/>
      <c r="QPV56" s="91"/>
      <c r="QPW56" s="91"/>
      <c r="QPX56" s="91"/>
      <c r="QPY56" s="91"/>
      <c r="QPZ56" s="91"/>
      <c r="QQA56" s="91"/>
      <c r="QQB56" s="91"/>
      <c r="QQC56" s="91"/>
      <c r="QQD56" s="91"/>
      <c r="QQE56" s="91"/>
      <c r="QQF56" s="91"/>
      <c r="QQG56" s="91"/>
      <c r="QQH56" s="91"/>
      <c r="QQI56" s="91"/>
      <c r="QQJ56" s="91"/>
      <c r="QQK56" s="91"/>
      <c r="QQL56" s="91"/>
      <c r="QQM56" s="91"/>
      <c r="QQN56" s="91"/>
      <c r="QQO56" s="91"/>
      <c r="QQP56" s="91"/>
      <c r="QQQ56" s="91"/>
      <c r="QQR56" s="91"/>
      <c r="QQS56" s="91"/>
      <c r="QQT56" s="91"/>
      <c r="QQU56" s="91"/>
      <c r="QQV56" s="91"/>
      <c r="QQW56" s="91"/>
      <c r="QQX56" s="91"/>
      <c r="QQY56" s="91"/>
      <c r="QQZ56" s="91"/>
      <c r="QRA56" s="91"/>
      <c r="QRB56" s="91"/>
      <c r="QRC56" s="91"/>
      <c r="QRD56" s="91"/>
      <c r="QRE56" s="91"/>
      <c r="QRF56" s="91"/>
      <c r="QRG56" s="91"/>
      <c r="QRH56" s="91"/>
      <c r="QRI56" s="91"/>
      <c r="QRJ56" s="91"/>
      <c r="QRK56" s="91"/>
      <c r="QRL56" s="91"/>
      <c r="QRM56" s="91"/>
      <c r="QRN56" s="91"/>
      <c r="QRO56" s="91"/>
      <c r="QRP56" s="91"/>
      <c r="QRQ56" s="91"/>
      <c r="QRR56" s="91"/>
      <c r="QRS56" s="91"/>
      <c r="QRT56" s="91"/>
      <c r="QRU56" s="91"/>
      <c r="QRV56" s="91"/>
      <c r="QRW56" s="91"/>
      <c r="QRX56" s="91"/>
      <c r="QRY56" s="91"/>
      <c r="QRZ56" s="91"/>
      <c r="QSA56" s="91"/>
      <c r="QSB56" s="91"/>
      <c r="QSC56" s="91"/>
      <c r="QSD56" s="91"/>
      <c r="QSE56" s="91"/>
      <c r="QSF56" s="91"/>
      <c r="QSG56" s="91"/>
      <c r="QSH56" s="91"/>
      <c r="QSI56" s="91"/>
      <c r="QSJ56" s="91"/>
      <c r="QSK56" s="91"/>
      <c r="QSL56" s="91"/>
      <c r="QSM56" s="91"/>
      <c r="QSN56" s="91"/>
      <c r="QSO56" s="91"/>
      <c r="QSP56" s="91"/>
      <c r="QSQ56" s="91"/>
      <c r="QSR56" s="91"/>
      <c r="QSS56" s="91"/>
      <c r="QST56" s="91"/>
      <c r="QSU56" s="91"/>
      <c r="QSV56" s="91"/>
      <c r="QSW56" s="91"/>
      <c r="QSX56" s="91"/>
      <c r="QSY56" s="91"/>
      <c r="QSZ56" s="91"/>
      <c r="QTA56" s="91"/>
      <c r="QTB56" s="91"/>
      <c r="QTC56" s="91"/>
      <c r="QTD56" s="91"/>
      <c r="QTE56" s="91"/>
      <c r="QTF56" s="91"/>
      <c r="QTG56" s="91"/>
      <c r="QTH56" s="91"/>
      <c r="QTI56" s="91"/>
      <c r="QTJ56" s="91"/>
      <c r="QTK56" s="91"/>
      <c r="QTL56" s="91"/>
      <c r="QTM56" s="91"/>
      <c r="QTN56" s="91"/>
      <c r="QTO56" s="91"/>
      <c r="QTP56" s="91"/>
      <c r="QTQ56" s="91"/>
      <c r="QTR56" s="91"/>
      <c r="QTS56" s="91"/>
      <c r="QTT56" s="91"/>
      <c r="QTU56" s="91"/>
      <c r="QTV56" s="91"/>
      <c r="QTW56" s="91"/>
      <c r="QTX56" s="91"/>
      <c r="QTY56" s="91"/>
      <c r="QTZ56" s="91"/>
      <c r="QUA56" s="91"/>
      <c r="QUB56" s="91"/>
      <c r="QUC56" s="91"/>
      <c r="QUD56" s="91"/>
      <c r="QUE56" s="91"/>
      <c r="QUF56" s="91"/>
      <c r="QUG56" s="91"/>
      <c r="QUH56" s="91"/>
      <c r="QUI56" s="91"/>
      <c r="QUJ56" s="91"/>
      <c r="QUK56" s="91"/>
      <c r="QUL56" s="91"/>
      <c r="QUM56" s="91"/>
      <c r="QUN56" s="91"/>
      <c r="QUO56" s="91"/>
      <c r="QUP56" s="91"/>
      <c r="QUQ56" s="91"/>
      <c r="QUR56" s="91"/>
      <c r="QUS56" s="91"/>
      <c r="QUT56" s="91"/>
      <c r="QUU56" s="91"/>
      <c r="QUV56" s="91"/>
      <c r="QUW56" s="91"/>
      <c r="QUX56" s="91"/>
      <c r="QUY56" s="91"/>
      <c r="QUZ56" s="91"/>
      <c r="QVA56" s="91"/>
      <c r="QVB56" s="91"/>
      <c r="QVC56" s="91"/>
      <c r="QVD56" s="91"/>
      <c r="QVE56" s="91"/>
      <c r="QVF56" s="91"/>
      <c r="QVG56" s="91"/>
      <c r="QVH56" s="91"/>
      <c r="QVI56" s="91"/>
      <c r="QVJ56" s="91"/>
      <c r="QVK56" s="91"/>
      <c r="QVL56" s="91"/>
      <c r="QVM56" s="91"/>
      <c r="QVN56" s="91"/>
      <c r="QVO56" s="91"/>
      <c r="QVP56" s="91"/>
      <c r="QVQ56" s="91"/>
      <c r="QVR56" s="91"/>
      <c r="QVS56" s="91"/>
      <c r="QVT56" s="91"/>
      <c r="QVU56" s="91"/>
      <c r="QVV56" s="91"/>
      <c r="QVW56" s="91"/>
      <c r="QVX56" s="91"/>
      <c r="QVY56" s="91"/>
      <c r="QVZ56" s="91"/>
      <c r="QWA56" s="91"/>
      <c r="QWB56" s="91"/>
      <c r="QWC56" s="91"/>
      <c r="QWD56" s="91"/>
      <c r="QWE56" s="91"/>
      <c r="QWF56" s="91"/>
      <c r="QWG56" s="91"/>
      <c r="QWH56" s="91"/>
      <c r="QWI56" s="91"/>
      <c r="QWJ56" s="91"/>
      <c r="QWK56" s="91"/>
      <c r="QWL56" s="91"/>
      <c r="QWM56" s="91"/>
      <c r="QWN56" s="91"/>
      <c r="QWO56" s="91"/>
      <c r="QWP56" s="91"/>
      <c r="QWQ56" s="91"/>
      <c r="QWR56" s="91"/>
      <c r="QWS56" s="91"/>
      <c r="QWT56" s="91"/>
      <c r="QWU56" s="91"/>
      <c r="QWV56" s="91"/>
      <c r="QWW56" s="91"/>
      <c r="QWX56" s="91"/>
      <c r="QWY56" s="91"/>
      <c r="QWZ56" s="91"/>
      <c r="QXA56" s="91"/>
      <c r="QXB56" s="91"/>
      <c r="QXC56" s="91"/>
      <c r="QXD56" s="91"/>
      <c r="QXE56" s="91"/>
      <c r="QXF56" s="91"/>
      <c r="QXG56" s="91"/>
      <c r="QXH56" s="91"/>
      <c r="QXI56" s="91"/>
      <c r="QXJ56" s="91"/>
      <c r="QXK56" s="91"/>
      <c r="QXL56" s="91"/>
      <c r="QXM56" s="91"/>
      <c r="QXN56" s="91"/>
      <c r="QXO56" s="91"/>
      <c r="QXP56" s="91"/>
      <c r="QXQ56" s="91"/>
      <c r="QXR56" s="91"/>
      <c r="QXS56" s="91"/>
      <c r="QXT56" s="91"/>
      <c r="QXU56" s="91"/>
      <c r="QXV56" s="91"/>
      <c r="QXW56" s="91"/>
      <c r="QXX56" s="91"/>
      <c r="QXY56" s="91"/>
      <c r="QXZ56" s="91"/>
      <c r="QYA56" s="91"/>
      <c r="QYB56" s="91"/>
      <c r="QYC56" s="91"/>
      <c r="QYD56" s="91"/>
      <c r="QYE56" s="91"/>
      <c r="QYF56" s="91"/>
      <c r="QYG56" s="91"/>
      <c r="QYH56" s="91"/>
      <c r="QYI56" s="91"/>
      <c r="QYJ56" s="91"/>
      <c r="QYK56" s="91"/>
      <c r="QYL56" s="91"/>
      <c r="QYM56" s="91"/>
      <c r="QYN56" s="91"/>
      <c r="QYO56" s="91"/>
      <c r="QYP56" s="91"/>
      <c r="QYQ56" s="91"/>
      <c r="QYR56" s="91"/>
      <c r="QYS56" s="91"/>
      <c r="QYT56" s="91"/>
      <c r="QYU56" s="91"/>
      <c r="QYV56" s="91"/>
      <c r="QYW56" s="91"/>
      <c r="QYX56" s="91"/>
      <c r="QYY56" s="91"/>
      <c r="QYZ56" s="91"/>
      <c r="QZA56" s="91"/>
      <c r="QZB56" s="91"/>
      <c r="QZC56" s="91"/>
      <c r="QZD56" s="91"/>
      <c r="QZE56" s="91"/>
      <c r="QZF56" s="91"/>
      <c r="QZG56" s="91"/>
      <c r="QZH56" s="91"/>
      <c r="QZI56" s="91"/>
      <c r="QZJ56" s="91"/>
      <c r="QZK56" s="91"/>
      <c r="QZL56" s="91"/>
      <c r="QZM56" s="91"/>
      <c r="QZN56" s="91"/>
      <c r="QZO56" s="91"/>
      <c r="QZP56" s="91"/>
      <c r="QZQ56" s="91"/>
      <c r="QZR56" s="91"/>
      <c r="QZS56" s="91"/>
      <c r="QZT56" s="91"/>
      <c r="QZU56" s="91"/>
      <c r="QZV56" s="91"/>
      <c r="QZW56" s="91"/>
      <c r="QZX56" s="91"/>
      <c r="QZY56" s="91"/>
      <c r="QZZ56" s="91"/>
      <c r="RAA56" s="91"/>
      <c r="RAB56" s="91"/>
      <c r="RAC56" s="91"/>
      <c r="RAD56" s="91"/>
      <c r="RAE56" s="91"/>
      <c r="RAF56" s="91"/>
      <c r="RAG56" s="91"/>
      <c r="RAH56" s="91"/>
      <c r="RAI56" s="91"/>
      <c r="RAJ56" s="91"/>
      <c r="RAK56" s="91"/>
      <c r="RAL56" s="91"/>
      <c r="RAM56" s="91"/>
      <c r="RAN56" s="91"/>
      <c r="RAO56" s="91"/>
      <c r="RAP56" s="91"/>
      <c r="RAQ56" s="91"/>
      <c r="RAR56" s="91"/>
      <c r="RAS56" s="91"/>
      <c r="RAT56" s="91"/>
      <c r="RAU56" s="91"/>
      <c r="RAV56" s="91"/>
      <c r="RAW56" s="91"/>
      <c r="RAX56" s="91"/>
      <c r="RAY56" s="91"/>
      <c r="RAZ56" s="91"/>
      <c r="RBA56" s="91"/>
      <c r="RBB56" s="91"/>
      <c r="RBC56" s="91"/>
      <c r="RBD56" s="91"/>
      <c r="RBE56" s="91"/>
      <c r="RBF56" s="91"/>
      <c r="RBG56" s="91"/>
      <c r="RBH56" s="91"/>
      <c r="RBI56" s="91"/>
      <c r="RBJ56" s="91"/>
      <c r="RBK56" s="91"/>
      <c r="RBL56" s="91"/>
      <c r="RBM56" s="91"/>
      <c r="RBN56" s="91"/>
      <c r="RBO56" s="91"/>
      <c r="RBP56" s="91"/>
      <c r="RBQ56" s="91"/>
      <c r="RBR56" s="91"/>
      <c r="RBS56" s="91"/>
      <c r="RBT56" s="91"/>
      <c r="RBU56" s="91"/>
      <c r="RBV56" s="91"/>
      <c r="RBW56" s="91"/>
      <c r="RBX56" s="91"/>
      <c r="RBY56" s="91"/>
      <c r="RBZ56" s="91"/>
      <c r="RCA56" s="91"/>
      <c r="RCB56" s="91"/>
      <c r="RCC56" s="91"/>
      <c r="RCD56" s="91"/>
      <c r="RCE56" s="91"/>
      <c r="RCF56" s="91"/>
      <c r="RCG56" s="91"/>
      <c r="RCH56" s="91"/>
      <c r="RCI56" s="91"/>
      <c r="RCJ56" s="91"/>
      <c r="RCK56" s="91"/>
      <c r="RCL56" s="91"/>
      <c r="RCM56" s="91"/>
      <c r="RCN56" s="91"/>
      <c r="RCO56" s="91"/>
      <c r="RCP56" s="91"/>
      <c r="RCQ56" s="91"/>
      <c r="RCR56" s="91"/>
      <c r="RCS56" s="91"/>
      <c r="RCT56" s="91"/>
      <c r="RCU56" s="91"/>
      <c r="RCV56" s="91"/>
      <c r="RCW56" s="91"/>
      <c r="RCX56" s="91"/>
      <c r="RCY56" s="91"/>
      <c r="RCZ56" s="91"/>
      <c r="RDA56" s="91"/>
      <c r="RDB56" s="91"/>
      <c r="RDC56" s="91"/>
      <c r="RDD56" s="91"/>
      <c r="RDE56" s="91"/>
      <c r="RDF56" s="91"/>
      <c r="RDG56" s="91"/>
      <c r="RDH56" s="91"/>
      <c r="RDI56" s="91"/>
      <c r="RDJ56" s="91"/>
      <c r="RDK56" s="91"/>
      <c r="RDL56" s="91"/>
      <c r="RDM56" s="91"/>
      <c r="RDN56" s="91"/>
      <c r="RDO56" s="91"/>
      <c r="RDP56" s="91"/>
      <c r="RDQ56" s="91"/>
      <c r="RDR56" s="91"/>
      <c r="RDS56" s="91"/>
      <c r="RDT56" s="91"/>
      <c r="RDU56" s="91"/>
      <c r="RDV56" s="91"/>
      <c r="RDW56" s="91"/>
      <c r="RDX56" s="91"/>
      <c r="RDY56" s="91"/>
      <c r="RDZ56" s="91"/>
      <c r="REA56" s="91"/>
      <c r="REB56" s="91"/>
      <c r="REC56" s="91"/>
      <c r="RED56" s="91"/>
      <c r="REE56" s="91"/>
      <c r="REF56" s="91"/>
      <c r="REG56" s="91"/>
      <c r="REH56" s="91"/>
      <c r="REI56" s="91"/>
      <c r="REJ56" s="91"/>
      <c r="REK56" s="91"/>
      <c r="REL56" s="91"/>
      <c r="REM56" s="91"/>
      <c r="REN56" s="91"/>
      <c r="REO56" s="91"/>
      <c r="REP56" s="91"/>
      <c r="REQ56" s="91"/>
      <c r="RER56" s="91"/>
      <c r="RES56" s="91"/>
      <c r="RET56" s="91"/>
      <c r="REU56" s="91"/>
      <c r="REV56" s="91"/>
      <c r="REW56" s="91"/>
      <c r="REX56" s="91"/>
      <c r="REY56" s="91"/>
      <c r="REZ56" s="91"/>
      <c r="RFA56" s="91"/>
      <c r="RFB56" s="91"/>
      <c r="RFC56" s="91"/>
      <c r="RFD56" s="91"/>
      <c r="RFE56" s="91"/>
      <c r="RFF56" s="91"/>
      <c r="RFG56" s="91"/>
      <c r="RFH56" s="91"/>
      <c r="RFI56" s="91"/>
      <c r="RFJ56" s="91"/>
      <c r="RFK56" s="91"/>
      <c r="RFL56" s="91"/>
      <c r="RFM56" s="91"/>
      <c r="RFN56" s="91"/>
      <c r="RFO56" s="91"/>
      <c r="RFP56" s="91"/>
      <c r="RFQ56" s="91"/>
      <c r="RFR56" s="91"/>
      <c r="RFS56" s="91"/>
      <c r="RFT56" s="91"/>
      <c r="RFU56" s="91"/>
      <c r="RFV56" s="91"/>
      <c r="RFW56" s="91"/>
      <c r="RFX56" s="91"/>
      <c r="RFY56" s="91"/>
      <c r="RFZ56" s="91"/>
      <c r="RGA56" s="91"/>
      <c r="RGB56" s="91"/>
      <c r="RGC56" s="91"/>
      <c r="RGD56" s="91"/>
      <c r="RGE56" s="91"/>
      <c r="RGF56" s="91"/>
      <c r="RGG56" s="91"/>
      <c r="RGH56" s="91"/>
      <c r="RGI56" s="91"/>
      <c r="RGJ56" s="91"/>
      <c r="RGK56" s="91"/>
      <c r="RGL56" s="91"/>
      <c r="RGM56" s="91"/>
      <c r="RGN56" s="91"/>
      <c r="RGO56" s="91"/>
      <c r="RGP56" s="91"/>
      <c r="RGQ56" s="91"/>
      <c r="RGR56" s="91"/>
      <c r="RGS56" s="91"/>
      <c r="RGT56" s="91"/>
      <c r="RGU56" s="91"/>
      <c r="RGV56" s="91"/>
      <c r="RGW56" s="91"/>
      <c r="RGX56" s="91"/>
      <c r="RGY56" s="91"/>
      <c r="RGZ56" s="91"/>
      <c r="RHA56" s="91"/>
      <c r="RHB56" s="91"/>
      <c r="RHC56" s="91"/>
      <c r="RHD56" s="91"/>
      <c r="RHE56" s="91"/>
      <c r="RHF56" s="91"/>
      <c r="RHG56" s="91"/>
      <c r="RHH56" s="91"/>
      <c r="RHI56" s="91"/>
      <c r="RHJ56" s="91"/>
      <c r="RHK56" s="91"/>
      <c r="RHL56" s="91"/>
      <c r="RHM56" s="91"/>
      <c r="RHN56" s="91"/>
      <c r="RHO56" s="91"/>
      <c r="RHP56" s="91"/>
      <c r="RHQ56" s="91"/>
      <c r="RHR56" s="91"/>
      <c r="RHS56" s="91"/>
      <c r="RHT56" s="91"/>
      <c r="RHU56" s="91"/>
      <c r="RHV56" s="91"/>
      <c r="RHW56" s="91"/>
      <c r="RHX56" s="91"/>
      <c r="RHY56" s="91"/>
      <c r="RHZ56" s="91"/>
      <c r="RIA56" s="91"/>
      <c r="RIB56" s="91"/>
      <c r="RIC56" s="91"/>
      <c r="RID56" s="91"/>
      <c r="RIE56" s="91"/>
      <c r="RIF56" s="91"/>
      <c r="RIG56" s="91"/>
      <c r="RIH56" s="91"/>
      <c r="RII56" s="91"/>
      <c r="RIJ56" s="91"/>
      <c r="RIK56" s="91"/>
      <c r="RIL56" s="91"/>
      <c r="RIM56" s="91"/>
      <c r="RIN56" s="91"/>
      <c r="RIO56" s="91"/>
      <c r="RIP56" s="91"/>
      <c r="RIQ56" s="91"/>
      <c r="RIR56" s="91"/>
      <c r="RIS56" s="91"/>
      <c r="RIT56" s="91"/>
      <c r="RIU56" s="91"/>
      <c r="RIV56" s="91"/>
      <c r="RIW56" s="91"/>
      <c r="RIX56" s="91"/>
      <c r="RIY56" s="91"/>
      <c r="RIZ56" s="91"/>
      <c r="RJA56" s="91"/>
      <c r="RJB56" s="91"/>
      <c r="RJC56" s="91"/>
      <c r="RJD56" s="91"/>
      <c r="RJE56" s="91"/>
      <c r="RJF56" s="91"/>
      <c r="RJG56" s="91"/>
      <c r="RJH56" s="91"/>
      <c r="RJI56" s="91"/>
      <c r="RJJ56" s="91"/>
      <c r="RJK56" s="91"/>
      <c r="RJL56" s="91"/>
      <c r="RJM56" s="91"/>
      <c r="RJN56" s="91"/>
      <c r="RJO56" s="91"/>
      <c r="RJP56" s="91"/>
      <c r="RJQ56" s="91"/>
      <c r="RJR56" s="91"/>
      <c r="RJS56" s="91"/>
      <c r="RJT56" s="91"/>
      <c r="RJU56" s="91"/>
      <c r="RJV56" s="91"/>
      <c r="RJW56" s="91"/>
      <c r="RJX56" s="91"/>
      <c r="RJY56" s="91"/>
      <c r="RJZ56" s="91"/>
      <c r="RKA56" s="91"/>
      <c r="RKB56" s="91"/>
      <c r="RKC56" s="91"/>
      <c r="RKD56" s="91"/>
      <c r="RKE56" s="91"/>
      <c r="RKF56" s="91"/>
      <c r="RKG56" s="91"/>
      <c r="RKH56" s="91"/>
      <c r="RKI56" s="91"/>
      <c r="RKJ56" s="91"/>
      <c r="RKK56" s="91"/>
      <c r="RKL56" s="91"/>
      <c r="RKM56" s="91"/>
      <c r="RKN56" s="91"/>
      <c r="RKO56" s="91"/>
      <c r="RKP56" s="91"/>
      <c r="RKQ56" s="91"/>
      <c r="RKR56" s="91"/>
      <c r="RKS56" s="91"/>
      <c r="RKT56" s="91"/>
      <c r="RKU56" s="91"/>
      <c r="RKV56" s="91"/>
      <c r="RKW56" s="91"/>
      <c r="RKX56" s="91"/>
      <c r="RKY56" s="91"/>
      <c r="RKZ56" s="91"/>
      <c r="RLA56" s="91"/>
      <c r="RLB56" s="91"/>
      <c r="RLC56" s="91"/>
      <c r="RLD56" s="91"/>
      <c r="RLE56" s="91"/>
      <c r="RLF56" s="91"/>
      <c r="RLG56" s="91"/>
      <c r="RLH56" s="91"/>
      <c r="RLI56" s="91"/>
      <c r="RLJ56" s="91"/>
      <c r="RLK56" s="91"/>
      <c r="RLL56" s="91"/>
      <c r="RLM56" s="91"/>
      <c r="RLN56" s="91"/>
      <c r="RLO56" s="91"/>
      <c r="RLP56" s="91"/>
      <c r="RLQ56" s="91"/>
      <c r="RLR56" s="91"/>
      <c r="RLS56" s="91"/>
      <c r="RLT56" s="91"/>
      <c r="RLU56" s="91"/>
      <c r="RLV56" s="91"/>
      <c r="RLW56" s="91"/>
      <c r="RLX56" s="91"/>
      <c r="RLY56" s="91"/>
      <c r="RLZ56" s="91"/>
      <c r="RMA56" s="91"/>
      <c r="RMB56" s="91"/>
      <c r="RMC56" s="91"/>
      <c r="RMD56" s="91"/>
      <c r="RME56" s="91"/>
      <c r="RMF56" s="91"/>
      <c r="RMG56" s="91"/>
      <c r="RMH56" s="91"/>
      <c r="RMI56" s="91"/>
      <c r="RMJ56" s="91"/>
      <c r="RMK56" s="91"/>
      <c r="RML56" s="91"/>
      <c r="RMM56" s="91"/>
      <c r="RMN56" s="91"/>
      <c r="RMO56" s="91"/>
      <c r="RMP56" s="91"/>
      <c r="RMQ56" s="91"/>
      <c r="RMR56" s="91"/>
      <c r="RMS56" s="91"/>
      <c r="RMT56" s="91"/>
      <c r="RMU56" s="91"/>
      <c r="RMV56" s="91"/>
      <c r="RMW56" s="91"/>
      <c r="RMX56" s="91"/>
      <c r="RMY56" s="91"/>
      <c r="RMZ56" s="91"/>
      <c r="RNA56" s="91"/>
      <c r="RNB56" s="91"/>
      <c r="RNC56" s="91"/>
      <c r="RND56" s="91"/>
      <c r="RNE56" s="91"/>
      <c r="RNF56" s="91"/>
      <c r="RNG56" s="91"/>
      <c r="RNH56" s="91"/>
      <c r="RNI56" s="91"/>
      <c r="RNJ56" s="91"/>
      <c r="RNK56" s="91"/>
      <c r="RNL56" s="91"/>
      <c r="RNM56" s="91"/>
      <c r="RNN56" s="91"/>
      <c r="RNO56" s="91"/>
      <c r="RNP56" s="91"/>
      <c r="RNQ56" s="91"/>
      <c r="RNR56" s="91"/>
      <c r="RNS56" s="91"/>
      <c r="RNT56" s="91"/>
      <c r="RNU56" s="91"/>
      <c r="RNV56" s="91"/>
      <c r="RNW56" s="91"/>
      <c r="RNX56" s="91"/>
      <c r="RNY56" s="91"/>
      <c r="RNZ56" s="91"/>
      <c r="ROA56" s="91"/>
      <c r="ROB56" s="91"/>
      <c r="ROC56" s="91"/>
      <c r="ROD56" s="91"/>
      <c r="ROE56" s="91"/>
      <c r="ROF56" s="91"/>
      <c r="ROG56" s="91"/>
      <c r="ROH56" s="91"/>
      <c r="ROI56" s="91"/>
      <c r="ROJ56" s="91"/>
      <c r="ROK56" s="91"/>
      <c r="ROL56" s="91"/>
      <c r="ROM56" s="91"/>
      <c r="RON56" s="91"/>
      <c r="ROO56" s="91"/>
      <c r="ROP56" s="91"/>
      <c r="ROQ56" s="91"/>
      <c r="ROR56" s="91"/>
      <c r="ROS56" s="91"/>
      <c r="ROT56" s="91"/>
      <c r="ROU56" s="91"/>
      <c r="ROV56" s="91"/>
      <c r="ROW56" s="91"/>
      <c r="ROX56" s="91"/>
      <c r="ROY56" s="91"/>
      <c r="ROZ56" s="91"/>
      <c r="RPA56" s="91"/>
      <c r="RPB56" s="91"/>
      <c r="RPC56" s="91"/>
      <c r="RPD56" s="91"/>
      <c r="RPE56" s="91"/>
      <c r="RPF56" s="91"/>
      <c r="RPG56" s="91"/>
      <c r="RPH56" s="91"/>
      <c r="RPI56" s="91"/>
      <c r="RPJ56" s="91"/>
      <c r="RPK56" s="91"/>
      <c r="RPL56" s="91"/>
      <c r="RPM56" s="91"/>
      <c r="RPN56" s="91"/>
      <c r="RPO56" s="91"/>
      <c r="RPP56" s="91"/>
      <c r="RPQ56" s="91"/>
      <c r="RPR56" s="91"/>
      <c r="RPS56" s="91"/>
      <c r="RPT56" s="91"/>
      <c r="RPU56" s="91"/>
      <c r="RPV56" s="91"/>
      <c r="RPW56" s="91"/>
      <c r="RPX56" s="91"/>
      <c r="RPY56" s="91"/>
      <c r="RPZ56" s="91"/>
      <c r="RQA56" s="91"/>
      <c r="RQB56" s="91"/>
      <c r="RQC56" s="91"/>
      <c r="RQD56" s="91"/>
      <c r="RQE56" s="91"/>
      <c r="RQF56" s="91"/>
      <c r="RQG56" s="91"/>
      <c r="RQH56" s="91"/>
      <c r="RQI56" s="91"/>
      <c r="RQJ56" s="91"/>
      <c r="RQK56" s="91"/>
      <c r="RQL56" s="91"/>
      <c r="RQM56" s="91"/>
      <c r="RQN56" s="91"/>
      <c r="RQO56" s="91"/>
      <c r="RQP56" s="91"/>
      <c r="RQQ56" s="91"/>
      <c r="RQR56" s="91"/>
      <c r="RQS56" s="91"/>
      <c r="RQT56" s="91"/>
      <c r="RQU56" s="91"/>
      <c r="RQV56" s="91"/>
      <c r="RQW56" s="91"/>
      <c r="RQX56" s="91"/>
      <c r="RQY56" s="91"/>
      <c r="RQZ56" s="91"/>
      <c r="RRA56" s="91"/>
      <c r="RRB56" s="91"/>
      <c r="RRC56" s="91"/>
      <c r="RRD56" s="91"/>
      <c r="RRE56" s="91"/>
      <c r="RRF56" s="91"/>
      <c r="RRG56" s="91"/>
      <c r="RRH56" s="91"/>
      <c r="RRI56" s="91"/>
      <c r="RRJ56" s="91"/>
      <c r="RRK56" s="91"/>
      <c r="RRL56" s="91"/>
      <c r="RRM56" s="91"/>
      <c r="RRN56" s="91"/>
      <c r="RRO56" s="91"/>
      <c r="RRP56" s="91"/>
      <c r="RRQ56" s="91"/>
      <c r="RRR56" s="91"/>
      <c r="RRS56" s="91"/>
      <c r="RRT56" s="91"/>
      <c r="RRU56" s="91"/>
      <c r="RRV56" s="91"/>
      <c r="RRW56" s="91"/>
      <c r="RRX56" s="91"/>
      <c r="RRY56" s="91"/>
      <c r="RRZ56" s="91"/>
      <c r="RSA56" s="91"/>
      <c r="RSB56" s="91"/>
      <c r="RSC56" s="91"/>
      <c r="RSD56" s="91"/>
      <c r="RSE56" s="91"/>
      <c r="RSF56" s="91"/>
      <c r="RSG56" s="91"/>
      <c r="RSH56" s="91"/>
      <c r="RSI56" s="91"/>
      <c r="RSJ56" s="91"/>
      <c r="RSK56" s="91"/>
      <c r="RSL56" s="91"/>
      <c r="RSM56" s="91"/>
      <c r="RSN56" s="91"/>
      <c r="RSO56" s="91"/>
      <c r="RSP56" s="91"/>
      <c r="RSQ56" s="91"/>
      <c r="RSR56" s="91"/>
      <c r="RSS56" s="91"/>
      <c r="RST56" s="91"/>
      <c r="RSU56" s="91"/>
      <c r="RSV56" s="91"/>
      <c r="RSW56" s="91"/>
      <c r="RSX56" s="91"/>
      <c r="RSY56" s="91"/>
      <c r="RSZ56" s="91"/>
      <c r="RTA56" s="91"/>
      <c r="RTB56" s="91"/>
      <c r="RTC56" s="91"/>
      <c r="RTD56" s="91"/>
      <c r="RTE56" s="91"/>
      <c r="RTF56" s="91"/>
      <c r="RTG56" s="91"/>
      <c r="RTH56" s="91"/>
      <c r="RTI56" s="91"/>
      <c r="RTJ56" s="91"/>
      <c r="RTK56" s="91"/>
      <c r="RTL56" s="91"/>
      <c r="RTM56" s="91"/>
      <c r="RTN56" s="91"/>
      <c r="RTO56" s="91"/>
      <c r="RTP56" s="91"/>
      <c r="RTQ56" s="91"/>
      <c r="RTR56" s="91"/>
      <c r="RTS56" s="91"/>
      <c r="RTT56" s="91"/>
      <c r="RTU56" s="91"/>
      <c r="RTV56" s="91"/>
      <c r="RTW56" s="91"/>
      <c r="RTX56" s="91"/>
      <c r="RTY56" s="91"/>
      <c r="RTZ56" s="91"/>
      <c r="RUA56" s="91"/>
      <c r="RUB56" s="91"/>
      <c r="RUC56" s="91"/>
      <c r="RUD56" s="91"/>
      <c r="RUE56" s="91"/>
      <c r="RUF56" s="91"/>
      <c r="RUG56" s="91"/>
      <c r="RUH56" s="91"/>
      <c r="RUI56" s="91"/>
      <c r="RUJ56" s="91"/>
      <c r="RUK56" s="91"/>
      <c r="RUL56" s="91"/>
      <c r="RUM56" s="91"/>
      <c r="RUN56" s="91"/>
      <c r="RUO56" s="91"/>
      <c r="RUP56" s="91"/>
      <c r="RUQ56" s="91"/>
      <c r="RUR56" s="91"/>
      <c r="RUS56" s="91"/>
      <c r="RUT56" s="91"/>
      <c r="RUU56" s="91"/>
      <c r="RUV56" s="91"/>
      <c r="RUW56" s="91"/>
      <c r="RUX56" s="91"/>
      <c r="RUY56" s="91"/>
      <c r="RUZ56" s="91"/>
      <c r="RVA56" s="91"/>
      <c r="RVB56" s="91"/>
      <c r="RVC56" s="91"/>
      <c r="RVD56" s="91"/>
      <c r="RVE56" s="91"/>
      <c r="RVF56" s="91"/>
      <c r="RVG56" s="91"/>
      <c r="RVH56" s="91"/>
      <c r="RVI56" s="91"/>
      <c r="RVJ56" s="91"/>
      <c r="RVK56" s="91"/>
      <c r="RVL56" s="91"/>
      <c r="RVM56" s="91"/>
      <c r="RVN56" s="91"/>
      <c r="RVO56" s="91"/>
      <c r="RVP56" s="91"/>
      <c r="RVQ56" s="91"/>
      <c r="RVR56" s="91"/>
      <c r="RVS56" s="91"/>
      <c r="RVT56" s="91"/>
      <c r="RVU56" s="91"/>
      <c r="RVV56" s="91"/>
      <c r="RVW56" s="91"/>
      <c r="RVX56" s="91"/>
      <c r="RVY56" s="91"/>
      <c r="RVZ56" s="91"/>
      <c r="RWA56" s="91"/>
      <c r="RWB56" s="91"/>
      <c r="RWC56" s="91"/>
      <c r="RWD56" s="91"/>
      <c r="RWE56" s="91"/>
      <c r="RWF56" s="91"/>
      <c r="RWG56" s="91"/>
      <c r="RWH56" s="91"/>
      <c r="RWI56" s="91"/>
      <c r="RWJ56" s="91"/>
      <c r="RWK56" s="91"/>
      <c r="RWL56" s="91"/>
      <c r="RWM56" s="91"/>
      <c r="RWN56" s="91"/>
      <c r="RWO56" s="91"/>
      <c r="RWP56" s="91"/>
      <c r="RWQ56" s="91"/>
      <c r="RWR56" s="91"/>
      <c r="RWS56" s="91"/>
      <c r="RWT56" s="91"/>
      <c r="RWU56" s="91"/>
      <c r="RWV56" s="91"/>
      <c r="RWW56" s="91"/>
      <c r="RWX56" s="91"/>
      <c r="RWY56" s="91"/>
      <c r="RWZ56" s="91"/>
      <c r="RXA56" s="91"/>
      <c r="RXB56" s="91"/>
      <c r="RXC56" s="91"/>
      <c r="RXD56" s="91"/>
      <c r="RXE56" s="91"/>
      <c r="RXF56" s="91"/>
      <c r="RXG56" s="91"/>
      <c r="RXH56" s="91"/>
      <c r="RXI56" s="91"/>
      <c r="RXJ56" s="91"/>
      <c r="RXK56" s="91"/>
      <c r="RXL56" s="91"/>
      <c r="RXM56" s="91"/>
      <c r="RXN56" s="91"/>
      <c r="RXO56" s="91"/>
      <c r="RXP56" s="91"/>
      <c r="RXQ56" s="91"/>
      <c r="RXR56" s="91"/>
      <c r="RXS56" s="91"/>
      <c r="RXT56" s="91"/>
      <c r="RXU56" s="91"/>
      <c r="RXV56" s="91"/>
      <c r="RXW56" s="91"/>
      <c r="RXX56" s="91"/>
      <c r="RXY56" s="91"/>
      <c r="RXZ56" s="91"/>
      <c r="RYA56" s="91"/>
      <c r="RYB56" s="91"/>
      <c r="RYC56" s="91"/>
      <c r="RYD56" s="91"/>
      <c r="RYE56" s="91"/>
      <c r="RYF56" s="91"/>
      <c r="RYG56" s="91"/>
      <c r="RYH56" s="91"/>
      <c r="RYI56" s="91"/>
      <c r="RYJ56" s="91"/>
      <c r="RYK56" s="91"/>
      <c r="RYL56" s="91"/>
      <c r="RYM56" s="91"/>
      <c r="RYN56" s="91"/>
      <c r="RYO56" s="91"/>
      <c r="RYP56" s="91"/>
      <c r="RYQ56" s="91"/>
      <c r="RYR56" s="91"/>
      <c r="RYS56" s="91"/>
      <c r="RYT56" s="91"/>
      <c r="RYU56" s="91"/>
      <c r="RYV56" s="91"/>
      <c r="RYW56" s="91"/>
      <c r="RYX56" s="91"/>
      <c r="RYY56" s="91"/>
      <c r="RYZ56" s="91"/>
      <c r="RZA56" s="91"/>
      <c r="RZB56" s="91"/>
      <c r="RZC56" s="91"/>
      <c r="RZD56" s="91"/>
      <c r="RZE56" s="91"/>
      <c r="RZF56" s="91"/>
      <c r="RZG56" s="91"/>
      <c r="RZH56" s="91"/>
      <c r="RZI56" s="91"/>
      <c r="RZJ56" s="91"/>
      <c r="RZK56" s="91"/>
      <c r="RZL56" s="91"/>
      <c r="RZM56" s="91"/>
      <c r="RZN56" s="91"/>
      <c r="RZO56" s="91"/>
      <c r="RZP56" s="91"/>
      <c r="RZQ56" s="91"/>
      <c r="RZR56" s="91"/>
      <c r="RZS56" s="91"/>
      <c r="RZT56" s="91"/>
      <c r="RZU56" s="91"/>
      <c r="RZV56" s="91"/>
      <c r="RZW56" s="91"/>
      <c r="RZX56" s="91"/>
      <c r="RZY56" s="91"/>
      <c r="RZZ56" s="91"/>
      <c r="SAA56" s="91"/>
      <c r="SAB56" s="91"/>
      <c r="SAC56" s="91"/>
      <c r="SAD56" s="91"/>
      <c r="SAE56" s="91"/>
      <c r="SAF56" s="91"/>
      <c r="SAG56" s="91"/>
      <c r="SAH56" s="91"/>
      <c r="SAI56" s="91"/>
      <c r="SAJ56" s="91"/>
      <c r="SAK56" s="91"/>
      <c r="SAL56" s="91"/>
      <c r="SAM56" s="91"/>
      <c r="SAN56" s="91"/>
      <c r="SAO56" s="91"/>
      <c r="SAP56" s="91"/>
      <c r="SAQ56" s="91"/>
      <c r="SAR56" s="91"/>
      <c r="SAS56" s="91"/>
      <c r="SAT56" s="91"/>
      <c r="SAU56" s="91"/>
      <c r="SAV56" s="91"/>
      <c r="SAW56" s="91"/>
      <c r="SAX56" s="91"/>
      <c r="SAY56" s="91"/>
      <c r="SAZ56" s="91"/>
      <c r="SBA56" s="91"/>
      <c r="SBB56" s="91"/>
      <c r="SBC56" s="91"/>
      <c r="SBD56" s="91"/>
      <c r="SBE56" s="91"/>
      <c r="SBF56" s="91"/>
      <c r="SBG56" s="91"/>
      <c r="SBH56" s="91"/>
      <c r="SBI56" s="91"/>
      <c r="SBJ56" s="91"/>
      <c r="SBK56" s="91"/>
      <c r="SBL56" s="91"/>
      <c r="SBM56" s="91"/>
      <c r="SBN56" s="91"/>
      <c r="SBO56" s="91"/>
      <c r="SBP56" s="91"/>
      <c r="SBQ56" s="91"/>
      <c r="SBR56" s="91"/>
      <c r="SBS56" s="91"/>
      <c r="SBT56" s="91"/>
      <c r="SBU56" s="91"/>
      <c r="SBV56" s="91"/>
      <c r="SBW56" s="91"/>
      <c r="SBX56" s="91"/>
      <c r="SBY56" s="91"/>
      <c r="SBZ56" s="91"/>
      <c r="SCA56" s="91"/>
      <c r="SCB56" s="91"/>
      <c r="SCC56" s="91"/>
      <c r="SCD56" s="91"/>
      <c r="SCE56" s="91"/>
      <c r="SCF56" s="91"/>
      <c r="SCG56" s="91"/>
      <c r="SCH56" s="91"/>
      <c r="SCI56" s="91"/>
      <c r="SCJ56" s="91"/>
      <c r="SCK56" s="91"/>
      <c r="SCL56" s="91"/>
      <c r="SCM56" s="91"/>
      <c r="SCN56" s="91"/>
      <c r="SCO56" s="91"/>
      <c r="SCP56" s="91"/>
      <c r="SCQ56" s="91"/>
      <c r="SCR56" s="91"/>
      <c r="SCS56" s="91"/>
      <c r="SCT56" s="91"/>
      <c r="SCU56" s="91"/>
      <c r="SCV56" s="91"/>
      <c r="SCW56" s="91"/>
      <c r="SCX56" s="91"/>
      <c r="SCY56" s="91"/>
      <c r="SCZ56" s="91"/>
      <c r="SDA56" s="91"/>
      <c r="SDB56" s="91"/>
      <c r="SDC56" s="91"/>
      <c r="SDD56" s="91"/>
      <c r="SDE56" s="91"/>
      <c r="SDF56" s="91"/>
      <c r="SDG56" s="91"/>
      <c r="SDH56" s="91"/>
      <c r="SDI56" s="91"/>
      <c r="SDJ56" s="91"/>
      <c r="SDK56" s="91"/>
      <c r="SDL56" s="91"/>
      <c r="SDM56" s="91"/>
      <c r="SDN56" s="91"/>
      <c r="SDO56" s="91"/>
      <c r="SDP56" s="91"/>
      <c r="SDQ56" s="91"/>
      <c r="SDR56" s="91"/>
      <c r="SDS56" s="91"/>
      <c r="SDT56" s="91"/>
      <c r="SDU56" s="91"/>
      <c r="SDV56" s="91"/>
      <c r="SDW56" s="91"/>
      <c r="SDX56" s="91"/>
      <c r="SDY56" s="91"/>
      <c r="SDZ56" s="91"/>
      <c r="SEA56" s="91"/>
      <c r="SEB56" s="91"/>
      <c r="SEC56" s="91"/>
      <c r="SED56" s="91"/>
      <c r="SEE56" s="91"/>
      <c r="SEF56" s="91"/>
      <c r="SEG56" s="91"/>
      <c r="SEH56" s="91"/>
      <c r="SEI56" s="91"/>
      <c r="SEJ56" s="91"/>
      <c r="SEK56" s="91"/>
      <c r="SEL56" s="91"/>
      <c r="SEM56" s="91"/>
      <c r="SEN56" s="91"/>
      <c r="SEO56" s="91"/>
      <c r="SEP56" s="91"/>
      <c r="SEQ56" s="91"/>
      <c r="SER56" s="91"/>
      <c r="SES56" s="91"/>
      <c r="SET56" s="91"/>
      <c r="SEU56" s="91"/>
      <c r="SEV56" s="91"/>
      <c r="SEW56" s="91"/>
      <c r="SEX56" s="91"/>
      <c r="SEY56" s="91"/>
      <c r="SEZ56" s="91"/>
      <c r="SFA56" s="91"/>
      <c r="SFB56" s="91"/>
      <c r="SFC56" s="91"/>
      <c r="SFD56" s="91"/>
      <c r="SFE56" s="91"/>
      <c r="SFF56" s="91"/>
      <c r="SFG56" s="91"/>
      <c r="SFH56" s="91"/>
      <c r="SFI56" s="91"/>
      <c r="SFJ56" s="91"/>
      <c r="SFK56" s="91"/>
      <c r="SFL56" s="91"/>
      <c r="SFM56" s="91"/>
      <c r="SFN56" s="91"/>
      <c r="SFO56" s="91"/>
      <c r="SFP56" s="91"/>
      <c r="SFQ56" s="91"/>
      <c r="SFR56" s="91"/>
      <c r="SFS56" s="91"/>
      <c r="SFT56" s="91"/>
      <c r="SFU56" s="91"/>
      <c r="SFV56" s="91"/>
      <c r="SFW56" s="91"/>
      <c r="SFX56" s="91"/>
      <c r="SFY56" s="91"/>
      <c r="SFZ56" s="91"/>
      <c r="SGA56" s="91"/>
      <c r="SGB56" s="91"/>
      <c r="SGC56" s="91"/>
      <c r="SGD56" s="91"/>
      <c r="SGE56" s="91"/>
      <c r="SGF56" s="91"/>
      <c r="SGG56" s="91"/>
      <c r="SGH56" s="91"/>
      <c r="SGI56" s="91"/>
      <c r="SGJ56" s="91"/>
      <c r="SGK56" s="91"/>
      <c r="SGL56" s="91"/>
      <c r="SGM56" s="91"/>
      <c r="SGN56" s="91"/>
      <c r="SGO56" s="91"/>
      <c r="SGP56" s="91"/>
      <c r="SGQ56" s="91"/>
      <c r="SGR56" s="91"/>
      <c r="SGS56" s="91"/>
      <c r="SGT56" s="91"/>
      <c r="SGU56" s="91"/>
      <c r="SGV56" s="91"/>
      <c r="SGW56" s="91"/>
      <c r="SGX56" s="91"/>
      <c r="SGY56" s="91"/>
      <c r="SGZ56" s="91"/>
      <c r="SHA56" s="91"/>
      <c r="SHB56" s="91"/>
      <c r="SHC56" s="91"/>
      <c r="SHD56" s="91"/>
      <c r="SHE56" s="91"/>
      <c r="SHF56" s="91"/>
      <c r="SHG56" s="91"/>
      <c r="SHH56" s="91"/>
      <c r="SHI56" s="91"/>
      <c r="SHJ56" s="91"/>
      <c r="SHK56" s="91"/>
      <c r="SHL56" s="91"/>
      <c r="SHM56" s="91"/>
      <c r="SHN56" s="91"/>
      <c r="SHO56" s="91"/>
      <c r="SHP56" s="91"/>
      <c r="SHQ56" s="91"/>
      <c r="SHR56" s="91"/>
      <c r="SHS56" s="91"/>
      <c r="SHT56" s="91"/>
      <c r="SHU56" s="91"/>
      <c r="SHV56" s="91"/>
      <c r="SHW56" s="91"/>
      <c r="SHX56" s="91"/>
      <c r="SHY56" s="91"/>
      <c r="SHZ56" s="91"/>
      <c r="SIA56" s="91"/>
      <c r="SIB56" s="91"/>
      <c r="SIC56" s="91"/>
      <c r="SID56" s="91"/>
      <c r="SIE56" s="91"/>
      <c r="SIF56" s="91"/>
      <c r="SIG56" s="91"/>
      <c r="SIH56" s="91"/>
      <c r="SII56" s="91"/>
      <c r="SIJ56" s="91"/>
      <c r="SIK56" s="91"/>
      <c r="SIL56" s="91"/>
      <c r="SIM56" s="91"/>
      <c r="SIN56" s="91"/>
      <c r="SIO56" s="91"/>
      <c r="SIP56" s="91"/>
      <c r="SIQ56" s="91"/>
      <c r="SIR56" s="91"/>
      <c r="SIS56" s="91"/>
      <c r="SIT56" s="91"/>
      <c r="SIU56" s="91"/>
      <c r="SIV56" s="91"/>
      <c r="SIW56" s="91"/>
      <c r="SIX56" s="91"/>
      <c r="SIY56" s="91"/>
      <c r="SIZ56" s="91"/>
      <c r="SJA56" s="91"/>
      <c r="SJB56" s="91"/>
      <c r="SJC56" s="91"/>
      <c r="SJD56" s="91"/>
      <c r="SJE56" s="91"/>
      <c r="SJF56" s="91"/>
      <c r="SJG56" s="91"/>
      <c r="SJH56" s="91"/>
      <c r="SJI56" s="91"/>
      <c r="SJJ56" s="91"/>
      <c r="SJK56" s="91"/>
      <c r="SJL56" s="91"/>
      <c r="SJM56" s="91"/>
      <c r="SJN56" s="91"/>
      <c r="SJO56" s="91"/>
      <c r="SJP56" s="91"/>
      <c r="SJQ56" s="91"/>
      <c r="SJR56" s="91"/>
      <c r="SJS56" s="91"/>
      <c r="SJT56" s="91"/>
      <c r="SJU56" s="91"/>
      <c r="SJV56" s="91"/>
      <c r="SJW56" s="91"/>
      <c r="SJX56" s="91"/>
      <c r="SJY56" s="91"/>
      <c r="SJZ56" s="91"/>
      <c r="SKA56" s="91"/>
      <c r="SKB56" s="91"/>
      <c r="SKC56" s="91"/>
      <c r="SKD56" s="91"/>
      <c r="SKE56" s="91"/>
      <c r="SKF56" s="91"/>
      <c r="SKG56" s="91"/>
      <c r="SKH56" s="91"/>
      <c r="SKI56" s="91"/>
      <c r="SKJ56" s="91"/>
      <c r="SKK56" s="91"/>
      <c r="SKL56" s="91"/>
      <c r="SKM56" s="91"/>
      <c r="SKN56" s="91"/>
      <c r="SKO56" s="91"/>
      <c r="SKP56" s="91"/>
      <c r="SKQ56" s="91"/>
      <c r="SKR56" s="91"/>
      <c r="SKS56" s="91"/>
      <c r="SKT56" s="91"/>
      <c r="SKU56" s="91"/>
      <c r="SKV56" s="91"/>
      <c r="SKW56" s="91"/>
      <c r="SKX56" s="91"/>
      <c r="SKY56" s="91"/>
      <c r="SKZ56" s="91"/>
      <c r="SLA56" s="91"/>
      <c r="SLB56" s="91"/>
      <c r="SLC56" s="91"/>
      <c r="SLD56" s="91"/>
      <c r="SLE56" s="91"/>
      <c r="SLF56" s="91"/>
      <c r="SLG56" s="91"/>
      <c r="SLH56" s="91"/>
      <c r="SLI56" s="91"/>
      <c r="SLJ56" s="91"/>
      <c r="SLK56" s="91"/>
      <c r="SLL56" s="91"/>
      <c r="SLM56" s="91"/>
      <c r="SLN56" s="91"/>
      <c r="SLO56" s="91"/>
      <c r="SLP56" s="91"/>
      <c r="SLQ56" s="91"/>
      <c r="SLR56" s="91"/>
      <c r="SLS56" s="91"/>
      <c r="SLT56" s="91"/>
      <c r="SLU56" s="91"/>
      <c r="SLV56" s="91"/>
      <c r="SLW56" s="91"/>
      <c r="SLX56" s="91"/>
      <c r="SLY56" s="91"/>
      <c r="SLZ56" s="91"/>
      <c r="SMA56" s="91"/>
      <c r="SMB56" s="91"/>
      <c r="SMC56" s="91"/>
      <c r="SMD56" s="91"/>
      <c r="SME56" s="91"/>
      <c r="SMF56" s="91"/>
      <c r="SMG56" s="91"/>
      <c r="SMH56" s="91"/>
      <c r="SMI56" s="91"/>
      <c r="SMJ56" s="91"/>
      <c r="SMK56" s="91"/>
      <c r="SML56" s="91"/>
      <c r="SMM56" s="91"/>
      <c r="SMN56" s="91"/>
      <c r="SMO56" s="91"/>
      <c r="SMP56" s="91"/>
      <c r="SMQ56" s="91"/>
      <c r="SMR56" s="91"/>
      <c r="SMS56" s="91"/>
      <c r="SMT56" s="91"/>
      <c r="SMU56" s="91"/>
      <c r="SMV56" s="91"/>
      <c r="SMW56" s="91"/>
      <c r="SMX56" s="91"/>
      <c r="SMY56" s="91"/>
      <c r="SMZ56" s="91"/>
      <c r="SNA56" s="91"/>
      <c r="SNB56" s="91"/>
      <c r="SNC56" s="91"/>
      <c r="SND56" s="91"/>
      <c r="SNE56" s="91"/>
      <c r="SNF56" s="91"/>
      <c r="SNG56" s="91"/>
      <c r="SNH56" s="91"/>
      <c r="SNI56" s="91"/>
      <c r="SNJ56" s="91"/>
      <c r="SNK56" s="91"/>
      <c r="SNL56" s="91"/>
      <c r="SNM56" s="91"/>
      <c r="SNN56" s="91"/>
      <c r="SNO56" s="91"/>
      <c r="SNP56" s="91"/>
      <c r="SNQ56" s="91"/>
      <c r="SNR56" s="91"/>
      <c r="SNS56" s="91"/>
      <c r="SNT56" s="91"/>
      <c r="SNU56" s="91"/>
      <c r="SNV56" s="91"/>
      <c r="SNW56" s="91"/>
      <c r="SNX56" s="91"/>
      <c r="SNY56" s="91"/>
      <c r="SNZ56" s="91"/>
      <c r="SOA56" s="91"/>
      <c r="SOB56" s="91"/>
      <c r="SOC56" s="91"/>
      <c r="SOD56" s="91"/>
      <c r="SOE56" s="91"/>
      <c r="SOF56" s="91"/>
      <c r="SOG56" s="91"/>
      <c r="SOH56" s="91"/>
      <c r="SOI56" s="91"/>
      <c r="SOJ56" s="91"/>
      <c r="SOK56" s="91"/>
      <c r="SOL56" s="91"/>
      <c r="SOM56" s="91"/>
      <c r="SON56" s="91"/>
      <c r="SOO56" s="91"/>
      <c r="SOP56" s="91"/>
      <c r="SOQ56" s="91"/>
      <c r="SOR56" s="91"/>
      <c r="SOS56" s="91"/>
      <c r="SOT56" s="91"/>
      <c r="SOU56" s="91"/>
      <c r="SOV56" s="91"/>
      <c r="SOW56" s="91"/>
      <c r="SOX56" s="91"/>
      <c r="SOY56" s="91"/>
      <c r="SOZ56" s="91"/>
      <c r="SPA56" s="91"/>
      <c r="SPB56" s="91"/>
      <c r="SPC56" s="91"/>
      <c r="SPD56" s="91"/>
      <c r="SPE56" s="91"/>
      <c r="SPF56" s="91"/>
      <c r="SPG56" s="91"/>
      <c r="SPH56" s="91"/>
      <c r="SPI56" s="91"/>
      <c r="SPJ56" s="91"/>
      <c r="SPK56" s="91"/>
      <c r="SPL56" s="91"/>
      <c r="SPM56" s="91"/>
      <c r="SPN56" s="91"/>
      <c r="SPO56" s="91"/>
      <c r="SPP56" s="91"/>
      <c r="SPQ56" s="91"/>
      <c r="SPR56" s="91"/>
      <c r="SPS56" s="91"/>
      <c r="SPT56" s="91"/>
      <c r="SPU56" s="91"/>
      <c r="SPV56" s="91"/>
      <c r="SPW56" s="91"/>
      <c r="SPX56" s="91"/>
      <c r="SPY56" s="91"/>
      <c r="SPZ56" s="91"/>
      <c r="SQA56" s="91"/>
      <c r="SQB56" s="91"/>
      <c r="SQC56" s="91"/>
      <c r="SQD56" s="91"/>
      <c r="SQE56" s="91"/>
      <c r="SQF56" s="91"/>
      <c r="SQG56" s="91"/>
      <c r="SQH56" s="91"/>
      <c r="SQI56" s="91"/>
      <c r="SQJ56" s="91"/>
      <c r="SQK56" s="91"/>
      <c r="SQL56" s="91"/>
      <c r="SQM56" s="91"/>
      <c r="SQN56" s="91"/>
      <c r="SQO56" s="91"/>
      <c r="SQP56" s="91"/>
      <c r="SQQ56" s="91"/>
      <c r="SQR56" s="91"/>
      <c r="SQS56" s="91"/>
      <c r="SQT56" s="91"/>
      <c r="SQU56" s="91"/>
      <c r="SQV56" s="91"/>
      <c r="SQW56" s="91"/>
      <c r="SQX56" s="91"/>
      <c r="SQY56" s="91"/>
      <c r="SQZ56" s="91"/>
      <c r="SRA56" s="91"/>
      <c r="SRB56" s="91"/>
      <c r="SRC56" s="91"/>
      <c r="SRD56" s="91"/>
      <c r="SRE56" s="91"/>
      <c r="SRF56" s="91"/>
      <c r="SRG56" s="91"/>
      <c r="SRH56" s="91"/>
      <c r="SRI56" s="91"/>
      <c r="SRJ56" s="91"/>
      <c r="SRK56" s="91"/>
      <c r="SRL56" s="91"/>
      <c r="SRM56" s="91"/>
      <c r="SRN56" s="91"/>
      <c r="SRO56" s="91"/>
      <c r="SRP56" s="91"/>
      <c r="SRQ56" s="91"/>
      <c r="SRR56" s="91"/>
      <c r="SRS56" s="91"/>
      <c r="SRT56" s="91"/>
      <c r="SRU56" s="91"/>
      <c r="SRV56" s="91"/>
      <c r="SRW56" s="91"/>
      <c r="SRX56" s="91"/>
      <c r="SRY56" s="91"/>
      <c r="SRZ56" s="91"/>
      <c r="SSA56" s="91"/>
      <c r="SSB56" s="91"/>
      <c r="SSC56" s="91"/>
      <c r="SSD56" s="91"/>
      <c r="SSE56" s="91"/>
      <c r="SSF56" s="91"/>
      <c r="SSG56" s="91"/>
      <c r="SSH56" s="91"/>
      <c r="SSI56" s="91"/>
      <c r="SSJ56" s="91"/>
      <c r="SSK56" s="91"/>
      <c r="SSL56" s="91"/>
      <c r="SSM56" s="91"/>
      <c r="SSN56" s="91"/>
      <c r="SSO56" s="91"/>
      <c r="SSP56" s="91"/>
      <c r="SSQ56" s="91"/>
      <c r="SSR56" s="91"/>
      <c r="SSS56" s="91"/>
      <c r="SST56" s="91"/>
      <c r="SSU56" s="91"/>
      <c r="SSV56" s="91"/>
      <c r="SSW56" s="91"/>
      <c r="SSX56" s="91"/>
      <c r="SSY56" s="91"/>
      <c r="SSZ56" s="91"/>
      <c r="STA56" s="91"/>
      <c r="STB56" s="91"/>
      <c r="STC56" s="91"/>
      <c r="STD56" s="91"/>
      <c r="STE56" s="91"/>
      <c r="STF56" s="91"/>
      <c r="STG56" s="91"/>
      <c r="STH56" s="91"/>
      <c r="STI56" s="91"/>
      <c r="STJ56" s="91"/>
      <c r="STK56" s="91"/>
      <c r="STL56" s="91"/>
      <c r="STM56" s="91"/>
      <c r="STN56" s="91"/>
      <c r="STO56" s="91"/>
      <c r="STP56" s="91"/>
      <c r="STQ56" s="91"/>
      <c r="STR56" s="91"/>
      <c r="STS56" s="91"/>
      <c r="STT56" s="91"/>
      <c r="STU56" s="91"/>
      <c r="STV56" s="91"/>
      <c r="STW56" s="91"/>
      <c r="STX56" s="91"/>
      <c r="STY56" s="91"/>
      <c r="STZ56" s="91"/>
      <c r="SUA56" s="91"/>
      <c r="SUB56" s="91"/>
      <c r="SUC56" s="91"/>
      <c r="SUD56" s="91"/>
      <c r="SUE56" s="91"/>
      <c r="SUF56" s="91"/>
      <c r="SUG56" s="91"/>
      <c r="SUH56" s="91"/>
      <c r="SUI56" s="91"/>
      <c r="SUJ56" s="91"/>
      <c r="SUK56" s="91"/>
      <c r="SUL56" s="91"/>
      <c r="SUM56" s="91"/>
      <c r="SUN56" s="91"/>
      <c r="SUO56" s="91"/>
      <c r="SUP56" s="91"/>
      <c r="SUQ56" s="91"/>
      <c r="SUR56" s="91"/>
      <c r="SUS56" s="91"/>
      <c r="SUT56" s="91"/>
      <c r="SUU56" s="91"/>
      <c r="SUV56" s="91"/>
      <c r="SUW56" s="91"/>
      <c r="SUX56" s="91"/>
      <c r="SUY56" s="91"/>
      <c r="SUZ56" s="91"/>
      <c r="SVA56" s="91"/>
      <c r="SVB56" s="91"/>
      <c r="SVC56" s="91"/>
      <c r="SVD56" s="91"/>
      <c r="SVE56" s="91"/>
      <c r="SVF56" s="91"/>
      <c r="SVG56" s="91"/>
      <c r="SVH56" s="91"/>
      <c r="SVI56" s="91"/>
      <c r="SVJ56" s="91"/>
      <c r="SVK56" s="91"/>
      <c r="SVL56" s="91"/>
      <c r="SVM56" s="91"/>
      <c r="SVN56" s="91"/>
      <c r="SVO56" s="91"/>
      <c r="SVP56" s="91"/>
      <c r="SVQ56" s="91"/>
      <c r="SVR56" s="91"/>
      <c r="SVS56" s="91"/>
      <c r="SVT56" s="91"/>
      <c r="SVU56" s="91"/>
      <c r="SVV56" s="91"/>
      <c r="SVW56" s="91"/>
      <c r="SVX56" s="91"/>
      <c r="SVY56" s="91"/>
      <c r="SVZ56" s="91"/>
      <c r="SWA56" s="91"/>
      <c r="SWB56" s="91"/>
      <c r="SWC56" s="91"/>
      <c r="SWD56" s="91"/>
      <c r="SWE56" s="91"/>
      <c r="SWF56" s="91"/>
      <c r="SWG56" s="91"/>
      <c r="SWH56" s="91"/>
      <c r="SWI56" s="91"/>
      <c r="SWJ56" s="91"/>
      <c r="SWK56" s="91"/>
      <c r="SWL56" s="91"/>
      <c r="SWM56" s="91"/>
      <c r="SWN56" s="91"/>
      <c r="SWO56" s="91"/>
      <c r="SWP56" s="91"/>
      <c r="SWQ56" s="91"/>
      <c r="SWR56" s="91"/>
      <c r="SWS56" s="91"/>
      <c r="SWT56" s="91"/>
      <c r="SWU56" s="91"/>
      <c r="SWV56" s="91"/>
      <c r="SWW56" s="91"/>
      <c r="SWX56" s="91"/>
      <c r="SWY56" s="91"/>
      <c r="SWZ56" s="91"/>
      <c r="SXA56" s="91"/>
      <c r="SXB56" s="91"/>
      <c r="SXC56" s="91"/>
      <c r="SXD56" s="91"/>
      <c r="SXE56" s="91"/>
      <c r="SXF56" s="91"/>
      <c r="SXG56" s="91"/>
      <c r="SXH56" s="91"/>
      <c r="SXI56" s="91"/>
      <c r="SXJ56" s="91"/>
      <c r="SXK56" s="91"/>
      <c r="SXL56" s="91"/>
      <c r="SXM56" s="91"/>
      <c r="SXN56" s="91"/>
      <c r="SXO56" s="91"/>
      <c r="SXP56" s="91"/>
      <c r="SXQ56" s="91"/>
      <c r="SXR56" s="91"/>
      <c r="SXS56" s="91"/>
      <c r="SXT56" s="91"/>
      <c r="SXU56" s="91"/>
      <c r="SXV56" s="91"/>
      <c r="SXW56" s="91"/>
      <c r="SXX56" s="91"/>
      <c r="SXY56" s="91"/>
      <c r="SXZ56" s="91"/>
      <c r="SYA56" s="91"/>
      <c r="SYB56" s="91"/>
      <c r="SYC56" s="91"/>
      <c r="SYD56" s="91"/>
      <c r="SYE56" s="91"/>
      <c r="SYF56" s="91"/>
      <c r="SYG56" s="91"/>
      <c r="SYH56" s="91"/>
      <c r="SYI56" s="91"/>
      <c r="SYJ56" s="91"/>
      <c r="SYK56" s="91"/>
      <c r="SYL56" s="91"/>
      <c r="SYM56" s="91"/>
      <c r="SYN56" s="91"/>
      <c r="SYO56" s="91"/>
      <c r="SYP56" s="91"/>
      <c r="SYQ56" s="91"/>
      <c r="SYR56" s="91"/>
      <c r="SYS56" s="91"/>
      <c r="SYT56" s="91"/>
      <c r="SYU56" s="91"/>
      <c r="SYV56" s="91"/>
      <c r="SYW56" s="91"/>
      <c r="SYX56" s="91"/>
      <c r="SYY56" s="91"/>
      <c r="SYZ56" s="91"/>
      <c r="SZA56" s="91"/>
      <c r="SZB56" s="91"/>
      <c r="SZC56" s="91"/>
      <c r="SZD56" s="91"/>
      <c r="SZE56" s="91"/>
      <c r="SZF56" s="91"/>
      <c r="SZG56" s="91"/>
      <c r="SZH56" s="91"/>
      <c r="SZI56" s="91"/>
      <c r="SZJ56" s="91"/>
      <c r="SZK56" s="91"/>
      <c r="SZL56" s="91"/>
      <c r="SZM56" s="91"/>
      <c r="SZN56" s="91"/>
      <c r="SZO56" s="91"/>
      <c r="SZP56" s="91"/>
      <c r="SZQ56" s="91"/>
      <c r="SZR56" s="91"/>
      <c r="SZS56" s="91"/>
      <c r="SZT56" s="91"/>
      <c r="SZU56" s="91"/>
      <c r="SZV56" s="91"/>
      <c r="SZW56" s="91"/>
      <c r="SZX56" s="91"/>
      <c r="SZY56" s="91"/>
      <c r="SZZ56" s="91"/>
      <c r="TAA56" s="91"/>
      <c r="TAB56" s="91"/>
      <c r="TAC56" s="91"/>
      <c r="TAD56" s="91"/>
      <c r="TAE56" s="91"/>
      <c r="TAF56" s="91"/>
      <c r="TAG56" s="91"/>
      <c r="TAH56" s="91"/>
      <c r="TAI56" s="91"/>
      <c r="TAJ56" s="91"/>
      <c r="TAK56" s="91"/>
      <c r="TAL56" s="91"/>
      <c r="TAM56" s="91"/>
      <c r="TAN56" s="91"/>
      <c r="TAO56" s="91"/>
      <c r="TAP56" s="91"/>
      <c r="TAQ56" s="91"/>
      <c r="TAR56" s="91"/>
      <c r="TAS56" s="91"/>
      <c r="TAT56" s="91"/>
      <c r="TAU56" s="91"/>
      <c r="TAV56" s="91"/>
      <c r="TAW56" s="91"/>
      <c r="TAX56" s="91"/>
      <c r="TAY56" s="91"/>
      <c r="TAZ56" s="91"/>
      <c r="TBA56" s="91"/>
      <c r="TBB56" s="91"/>
      <c r="TBC56" s="91"/>
      <c r="TBD56" s="91"/>
      <c r="TBE56" s="91"/>
      <c r="TBF56" s="91"/>
      <c r="TBG56" s="91"/>
      <c r="TBH56" s="91"/>
      <c r="TBI56" s="91"/>
      <c r="TBJ56" s="91"/>
      <c r="TBK56" s="91"/>
      <c r="TBL56" s="91"/>
      <c r="TBM56" s="91"/>
      <c r="TBN56" s="91"/>
      <c r="TBO56" s="91"/>
      <c r="TBP56" s="91"/>
      <c r="TBQ56" s="91"/>
      <c r="TBR56" s="91"/>
      <c r="TBS56" s="91"/>
      <c r="TBT56" s="91"/>
      <c r="TBU56" s="91"/>
      <c r="TBV56" s="91"/>
      <c r="TBW56" s="91"/>
      <c r="TBX56" s="91"/>
      <c r="TBY56" s="91"/>
      <c r="TBZ56" s="91"/>
      <c r="TCA56" s="91"/>
      <c r="TCB56" s="91"/>
      <c r="TCC56" s="91"/>
      <c r="TCD56" s="91"/>
      <c r="TCE56" s="91"/>
      <c r="TCF56" s="91"/>
      <c r="TCG56" s="91"/>
      <c r="TCH56" s="91"/>
      <c r="TCI56" s="91"/>
      <c r="TCJ56" s="91"/>
      <c r="TCK56" s="91"/>
      <c r="TCL56" s="91"/>
      <c r="TCM56" s="91"/>
      <c r="TCN56" s="91"/>
      <c r="TCO56" s="91"/>
      <c r="TCP56" s="91"/>
      <c r="TCQ56" s="91"/>
      <c r="TCR56" s="91"/>
      <c r="TCS56" s="91"/>
      <c r="TCT56" s="91"/>
      <c r="TCU56" s="91"/>
      <c r="TCV56" s="91"/>
      <c r="TCW56" s="91"/>
      <c r="TCX56" s="91"/>
      <c r="TCY56" s="91"/>
      <c r="TCZ56" s="91"/>
      <c r="TDA56" s="91"/>
      <c r="TDB56" s="91"/>
      <c r="TDC56" s="91"/>
      <c r="TDD56" s="91"/>
      <c r="TDE56" s="91"/>
      <c r="TDF56" s="91"/>
      <c r="TDG56" s="91"/>
      <c r="TDH56" s="91"/>
      <c r="TDI56" s="91"/>
      <c r="TDJ56" s="91"/>
      <c r="TDK56" s="91"/>
      <c r="TDL56" s="91"/>
      <c r="TDM56" s="91"/>
      <c r="TDN56" s="91"/>
      <c r="TDO56" s="91"/>
      <c r="TDP56" s="91"/>
      <c r="TDQ56" s="91"/>
      <c r="TDR56" s="91"/>
      <c r="TDS56" s="91"/>
      <c r="TDT56" s="91"/>
      <c r="TDU56" s="91"/>
      <c r="TDV56" s="91"/>
      <c r="TDW56" s="91"/>
      <c r="TDX56" s="91"/>
      <c r="TDY56" s="91"/>
      <c r="TDZ56" s="91"/>
      <c r="TEA56" s="91"/>
      <c r="TEB56" s="91"/>
      <c r="TEC56" s="91"/>
      <c r="TED56" s="91"/>
      <c r="TEE56" s="91"/>
      <c r="TEF56" s="91"/>
      <c r="TEG56" s="91"/>
      <c r="TEH56" s="91"/>
      <c r="TEI56" s="91"/>
      <c r="TEJ56" s="91"/>
      <c r="TEK56" s="91"/>
      <c r="TEL56" s="91"/>
      <c r="TEM56" s="91"/>
      <c r="TEN56" s="91"/>
      <c r="TEO56" s="91"/>
      <c r="TEP56" s="91"/>
      <c r="TEQ56" s="91"/>
      <c r="TER56" s="91"/>
      <c r="TES56" s="91"/>
      <c r="TET56" s="91"/>
      <c r="TEU56" s="91"/>
      <c r="TEV56" s="91"/>
      <c r="TEW56" s="91"/>
      <c r="TEX56" s="91"/>
      <c r="TEY56" s="91"/>
      <c r="TEZ56" s="91"/>
      <c r="TFA56" s="91"/>
      <c r="TFB56" s="91"/>
      <c r="TFC56" s="91"/>
      <c r="TFD56" s="91"/>
      <c r="TFE56" s="91"/>
      <c r="TFF56" s="91"/>
      <c r="TFG56" s="91"/>
      <c r="TFH56" s="91"/>
      <c r="TFI56" s="91"/>
      <c r="TFJ56" s="91"/>
      <c r="TFK56" s="91"/>
      <c r="TFL56" s="91"/>
      <c r="TFM56" s="91"/>
      <c r="TFN56" s="91"/>
      <c r="TFO56" s="91"/>
      <c r="TFP56" s="91"/>
      <c r="TFQ56" s="91"/>
      <c r="TFR56" s="91"/>
      <c r="TFS56" s="91"/>
      <c r="TFT56" s="91"/>
      <c r="TFU56" s="91"/>
      <c r="TFV56" s="91"/>
      <c r="TFW56" s="91"/>
      <c r="TFX56" s="91"/>
      <c r="TFY56" s="91"/>
      <c r="TFZ56" s="91"/>
      <c r="TGA56" s="91"/>
      <c r="TGB56" s="91"/>
      <c r="TGC56" s="91"/>
      <c r="TGD56" s="91"/>
      <c r="TGE56" s="91"/>
      <c r="TGF56" s="91"/>
      <c r="TGG56" s="91"/>
      <c r="TGH56" s="91"/>
      <c r="TGI56" s="91"/>
      <c r="TGJ56" s="91"/>
      <c r="TGK56" s="91"/>
      <c r="TGL56" s="91"/>
      <c r="TGM56" s="91"/>
      <c r="TGN56" s="91"/>
      <c r="TGO56" s="91"/>
      <c r="TGP56" s="91"/>
      <c r="TGQ56" s="91"/>
      <c r="TGR56" s="91"/>
      <c r="TGS56" s="91"/>
      <c r="TGT56" s="91"/>
      <c r="TGU56" s="91"/>
      <c r="TGV56" s="91"/>
      <c r="TGW56" s="91"/>
      <c r="TGX56" s="91"/>
      <c r="TGY56" s="91"/>
      <c r="TGZ56" s="91"/>
      <c r="THA56" s="91"/>
      <c r="THB56" s="91"/>
      <c r="THC56" s="91"/>
      <c r="THD56" s="91"/>
      <c r="THE56" s="91"/>
      <c r="THF56" s="91"/>
      <c r="THG56" s="91"/>
      <c r="THH56" s="91"/>
      <c r="THI56" s="91"/>
      <c r="THJ56" s="91"/>
      <c r="THK56" s="91"/>
      <c r="THL56" s="91"/>
      <c r="THM56" s="91"/>
      <c r="THN56" s="91"/>
      <c r="THO56" s="91"/>
      <c r="THP56" s="91"/>
      <c r="THQ56" s="91"/>
      <c r="THR56" s="91"/>
      <c r="THS56" s="91"/>
      <c r="THT56" s="91"/>
      <c r="THU56" s="91"/>
      <c r="THV56" s="91"/>
      <c r="THW56" s="91"/>
      <c r="THX56" s="91"/>
      <c r="THY56" s="91"/>
      <c r="THZ56" s="91"/>
      <c r="TIA56" s="91"/>
      <c r="TIB56" s="91"/>
      <c r="TIC56" s="91"/>
      <c r="TID56" s="91"/>
      <c r="TIE56" s="91"/>
      <c r="TIF56" s="91"/>
      <c r="TIG56" s="91"/>
      <c r="TIH56" s="91"/>
      <c r="TII56" s="91"/>
      <c r="TIJ56" s="91"/>
      <c r="TIK56" s="91"/>
      <c r="TIL56" s="91"/>
      <c r="TIM56" s="91"/>
      <c r="TIN56" s="91"/>
      <c r="TIO56" s="91"/>
      <c r="TIP56" s="91"/>
      <c r="TIQ56" s="91"/>
      <c r="TIR56" s="91"/>
      <c r="TIS56" s="91"/>
      <c r="TIT56" s="91"/>
      <c r="TIU56" s="91"/>
      <c r="TIV56" s="91"/>
      <c r="TIW56" s="91"/>
      <c r="TIX56" s="91"/>
      <c r="TIY56" s="91"/>
      <c r="TIZ56" s="91"/>
      <c r="TJA56" s="91"/>
      <c r="TJB56" s="91"/>
      <c r="TJC56" s="91"/>
      <c r="TJD56" s="91"/>
      <c r="TJE56" s="91"/>
      <c r="TJF56" s="91"/>
      <c r="TJG56" s="91"/>
      <c r="TJH56" s="91"/>
      <c r="TJI56" s="91"/>
      <c r="TJJ56" s="91"/>
      <c r="TJK56" s="91"/>
      <c r="TJL56" s="91"/>
      <c r="TJM56" s="91"/>
      <c r="TJN56" s="91"/>
      <c r="TJO56" s="91"/>
      <c r="TJP56" s="91"/>
      <c r="TJQ56" s="91"/>
      <c r="TJR56" s="91"/>
      <c r="TJS56" s="91"/>
      <c r="TJT56" s="91"/>
      <c r="TJU56" s="91"/>
      <c r="TJV56" s="91"/>
      <c r="TJW56" s="91"/>
      <c r="TJX56" s="91"/>
      <c r="TJY56" s="91"/>
      <c r="TJZ56" s="91"/>
      <c r="TKA56" s="91"/>
      <c r="TKB56" s="91"/>
      <c r="TKC56" s="91"/>
      <c r="TKD56" s="91"/>
      <c r="TKE56" s="91"/>
      <c r="TKF56" s="91"/>
      <c r="TKG56" s="91"/>
      <c r="TKH56" s="91"/>
      <c r="TKI56" s="91"/>
      <c r="TKJ56" s="91"/>
      <c r="TKK56" s="91"/>
      <c r="TKL56" s="91"/>
      <c r="TKM56" s="91"/>
      <c r="TKN56" s="91"/>
      <c r="TKO56" s="91"/>
      <c r="TKP56" s="91"/>
      <c r="TKQ56" s="91"/>
      <c r="TKR56" s="91"/>
      <c r="TKS56" s="91"/>
      <c r="TKT56" s="91"/>
      <c r="TKU56" s="91"/>
      <c r="TKV56" s="91"/>
      <c r="TKW56" s="91"/>
      <c r="TKX56" s="91"/>
      <c r="TKY56" s="91"/>
      <c r="TKZ56" s="91"/>
      <c r="TLA56" s="91"/>
      <c r="TLB56" s="91"/>
      <c r="TLC56" s="91"/>
      <c r="TLD56" s="91"/>
      <c r="TLE56" s="91"/>
      <c r="TLF56" s="91"/>
      <c r="TLG56" s="91"/>
      <c r="TLH56" s="91"/>
      <c r="TLI56" s="91"/>
      <c r="TLJ56" s="91"/>
      <c r="TLK56" s="91"/>
      <c r="TLL56" s="91"/>
      <c r="TLM56" s="91"/>
      <c r="TLN56" s="91"/>
      <c r="TLO56" s="91"/>
      <c r="TLP56" s="91"/>
      <c r="TLQ56" s="91"/>
      <c r="TLR56" s="91"/>
      <c r="TLS56" s="91"/>
      <c r="TLT56" s="91"/>
      <c r="TLU56" s="91"/>
      <c r="TLV56" s="91"/>
      <c r="TLW56" s="91"/>
      <c r="TLX56" s="91"/>
      <c r="TLY56" s="91"/>
      <c r="TLZ56" s="91"/>
      <c r="TMA56" s="91"/>
      <c r="TMB56" s="91"/>
      <c r="TMC56" s="91"/>
      <c r="TMD56" s="91"/>
      <c r="TME56" s="91"/>
      <c r="TMF56" s="91"/>
      <c r="TMG56" s="91"/>
      <c r="TMH56" s="91"/>
      <c r="TMI56" s="91"/>
      <c r="TMJ56" s="91"/>
      <c r="TMK56" s="91"/>
      <c r="TML56" s="91"/>
      <c r="TMM56" s="91"/>
      <c r="TMN56" s="91"/>
      <c r="TMO56" s="91"/>
      <c r="TMP56" s="91"/>
      <c r="TMQ56" s="91"/>
      <c r="TMR56" s="91"/>
      <c r="TMS56" s="91"/>
      <c r="TMT56" s="91"/>
      <c r="TMU56" s="91"/>
      <c r="TMV56" s="91"/>
      <c r="TMW56" s="91"/>
      <c r="TMX56" s="91"/>
      <c r="TMY56" s="91"/>
      <c r="TMZ56" s="91"/>
      <c r="TNA56" s="91"/>
      <c r="TNB56" s="91"/>
      <c r="TNC56" s="91"/>
      <c r="TND56" s="91"/>
      <c r="TNE56" s="91"/>
      <c r="TNF56" s="91"/>
      <c r="TNG56" s="91"/>
      <c r="TNH56" s="91"/>
      <c r="TNI56" s="91"/>
      <c r="TNJ56" s="91"/>
      <c r="TNK56" s="91"/>
      <c r="TNL56" s="91"/>
      <c r="TNM56" s="91"/>
      <c r="TNN56" s="91"/>
      <c r="TNO56" s="91"/>
      <c r="TNP56" s="91"/>
      <c r="TNQ56" s="91"/>
      <c r="TNR56" s="91"/>
      <c r="TNS56" s="91"/>
      <c r="TNT56" s="91"/>
      <c r="TNU56" s="91"/>
      <c r="TNV56" s="91"/>
      <c r="TNW56" s="91"/>
      <c r="TNX56" s="91"/>
      <c r="TNY56" s="91"/>
      <c r="TNZ56" s="91"/>
      <c r="TOA56" s="91"/>
      <c r="TOB56" s="91"/>
      <c r="TOC56" s="91"/>
      <c r="TOD56" s="91"/>
      <c r="TOE56" s="91"/>
      <c r="TOF56" s="91"/>
      <c r="TOG56" s="91"/>
      <c r="TOH56" s="91"/>
      <c r="TOI56" s="91"/>
      <c r="TOJ56" s="91"/>
      <c r="TOK56" s="91"/>
      <c r="TOL56" s="91"/>
      <c r="TOM56" s="91"/>
      <c r="TON56" s="91"/>
      <c r="TOO56" s="91"/>
      <c r="TOP56" s="91"/>
      <c r="TOQ56" s="91"/>
      <c r="TOR56" s="91"/>
      <c r="TOS56" s="91"/>
      <c r="TOT56" s="91"/>
      <c r="TOU56" s="91"/>
      <c r="TOV56" s="91"/>
      <c r="TOW56" s="91"/>
      <c r="TOX56" s="91"/>
      <c r="TOY56" s="91"/>
      <c r="TOZ56" s="91"/>
      <c r="TPA56" s="91"/>
      <c r="TPB56" s="91"/>
      <c r="TPC56" s="91"/>
      <c r="TPD56" s="91"/>
      <c r="TPE56" s="91"/>
      <c r="TPF56" s="91"/>
      <c r="TPG56" s="91"/>
      <c r="TPH56" s="91"/>
      <c r="TPI56" s="91"/>
      <c r="TPJ56" s="91"/>
      <c r="TPK56" s="91"/>
      <c r="TPL56" s="91"/>
      <c r="TPM56" s="91"/>
      <c r="TPN56" s="91"/>
      <c r="TPO56" s="91"/>
      <c r="TPP56" s="91"/>
      <c r="TPQ56" s="91"/>
      <c r="TPR56" s="91"/>
      <c r="TPS56" s="91"/>
      <c r="TPT56" s="91"/>
      <c r="TPU56" s="91"/>
      <c r="TPV56" s="91"/>
      <c r="TPW56" s="91"/>
      <c r="TPX56" s="91"/>
      <c r="TPY56" s="91"/>
      <c r="TPZ56" s="91"/>
      <c r="TQA56" s="91"/>
      <c r="TQB56" s="91"/>
      <c r="TQC56" s="91"/>
      <c r="TQD56" s="91"/>
      <c r="TQE56" s="91"/>
      <c r="TQF56" s="91"/>
      <c r="TQG56" s="91"/>
      <c r="TQH56" s="91"/>
      <c r="TQI56" s="91"/>
      <c r="TQJ56" s="91"/>
      <c r="TQK56" s="91"/>
      <c r="TQL56" s="91"/>
      <c r="TQM56" s="91"/>
      <c r="TQN56" s="91"/>
      <c r="TQO56" s="91"/>
      <c r="TQP56" s="91"/>
      <c r="TQQ56" s="91"/>
      <c r="TQR56" s="91"/>
      <c r="TQS56" s="91"/>
      <c r="TQT56" s="91"/>
      <c r="TQU56" s="91"/>
      <c r="TQV56" s="91"/>
      <c r="TQW56" s="91"/>
      <c r="TQX56" s="91"/>
      <c r="TQY56" s="91"/>
      <c r="TQZ56" s="91"/>
      <c r="TRA56" s="91"/>
      <c r="TRB56" s="91"/>
      <c r="TRC56" s="91"/>
      <c r="TRD56" s="91"/>
      <c r="TRE56" s="91"/>
      <c r="TRF56" s="91"/>
      <c r="TRG56" s="91"/>
      <c r="TRH56" s="91"/>
      <c r="TRI56" s="91"/>
      <c r="TRJ56" s="91"/>
      <c r="TRK56" s="91"/>
      <c r="TRL56" s="91"/>
      <c r="TRM56" s="91"/>
      <c r="TRN56" s="91"/>
      <c r="TRO56" s="91"/>
      <c r="TRP56" s="91"/>
      <c r="TRQ56" s="91"/>
      <c r="TRR56" s="91"/>
      <c r="TRS56" s="91"/>
      <c r="TRT56" s="91"/>
      <c r="TRU56" s="91"/>
      <c r="TRV56" s="91"/>
      <c r="TRW56" s="91"/>
      <c r="TRX56" s="91"/>
      <c r="TRY56" s="91"/>
      <c r="TRZ56" s="91"/>
      <c r="TSA56" s="91"/>
      <c r="TSB56" s="91"/>
      <c r="TSC56" s="91"/>
      <c r="TSD56" s="91"/>
      <c r="TSE56" s="91"/>
      <c r="TSF56" s="91"/>
      <c r="TSG56" s="91"/>
      <c r="TSH56" s="91"/>
      <c r="TSI56" s="91"/>
      <c r="TSJ56" s="91"/>
      <c r="TSK56" s="91"/>
      <c r="TSL56" s="91"/>
      <c r="TSM56" s="91"/>
      <c r="TSN56" s="91"/>
      <c r="TSO56" s="91"/>
      <c r="TSP56" s="91"/>
      <c r="TSQ56" s="91"/>
      <c r="TSR56" s="91"/>
      <c r="TSS56" s="91"/>
      <c r="TST56" s="91"/>
      <c r="TSU56" s="91"/>
      <c r="TSV56" s="91"/>
      <c r="TSW56" s="91"/>
      <c r="TSX56" s="91"/>
      <c r="TSY56" s="91"/>
      <c r="TSZ56" s="91"/>
      <c r="TTA56" s="91"/>
      <c r="TTB56" s="91"/>
      <c r="TTC56" s="91"/>
      <c r="TTD56" s="91"/>
      <c r="TTE56" s="91"/>
      <c r="TTF56" s="91"/>
      <c r="TTG56" s="91"/>
      <c r="TTH56" s="91"/>
      <c r="TTI56" s="91"/>
      <c r="TTJ56" s="91"/>
      <c r="TTK56" s="91"/>
      <c r="TTL56" s="91"/>
      <c r="TTM56" s="91"/>
      <c r="TTN56" s="91"/>
      <c r="TTO56" s="91"/>
      <c r="TTP56" s="91"/>
      <c r="TTQ56" s="91"/>
      <c r="TTR56" s="91"/>
      <c r="TTS56" s="91"/>
      <c r="TTT56" s="91"/>
      <c r="TTU56" s="91"/>
      <c r="TTV56" s="91"/>
      <c r="TTW56" s="91"/>
      <c r="TTX56" s="91"/>
      <c r="TTY56" s="91"/>
      <c r="TTZ56" s="91"/>
      <c r="TUA56" s="91"/>
      <c r="TUB56" s="91"/>
      <c r="TUC56" s="91"/>
      <c r="TUD56" s="91"/>
      <c r="TUE56" s="91"/>
      <c r="TUF56" s="91"/>
      <c r="TUG56" s="91"/>
      <c r="TUH56" s="91"/>
      <c r="TUI56" s="91"/>
      <c r="TUJ56" s="91"/>
      <c r="TUK56" s="91"/>
      <c r="TUL56" s="91"/>
      <c r="TUM56" s="91"/>
      <c r="TUN56" s="91"/>
      <c r="TUO56" s="91"/>
      <c r="TUP56" s="91"/>
      <c r="TUQ56" s="91"/>
      <c r="TUR56" s="91"/>
      <c r="TUS56" s="91"/>
      <c r="TUT56" s="91"/>
      <c r="TUU56" s="91"/>
      <c r="TUV56" s="91"/>
      <c r="TUW56" s="91"/>
      <c r="TUX56" s="91"/>
      <c r="TUY56" s="91"/>
      <c r="TUZ56" s="91"/>
      <c r="TVA56" s="91"/>
      <c r="TVB56" s="91"/>
      <c r="TVC56" s="91"/>
      <c r="TVD56" s="91"/>
      <c r="TVE56" s="91"/>
      <c r="TVF56" s="91"/>
      <c r="TVG56" s="91"/>
      <c r="TVH56" s="91"/>
      <c r="TVI56" s="91"/>
      <c r="TVJ56" s="91"/>
      <c r="TVK56" s="91"/>
      <c r="TVL56" s="91"/>
      <c r="TVM56" s="91"/>
      <c r="TVN56" s="91"/>
      <c r="TVO56" s="91"/>
      <c r="TVP56" s="91"/>
      <c r="TVQ56" s="91"/>
      <c r="TVR56" s="91"/>
      <c r="TVS56" s="91"/>
      <c r="TVT56" s="91"/>
      <c r="TVU56" s="91"/>
      <c r="TVV56" s="91"/>
      <c r="TVW56" s="91"/>
      <c r="TVX56" s="91"/>
      <c r="TVY56" s="91"/>
      <c r="TVZ56" s="91"/>
      <c r="TWA56" s="91"/>
      <c r="TWB56" s="91"/>
      <c r="TWC56" s="91"/>
      <c r="TWD56" s="91"/>
      <c r="TWE56" s="91"/>
      <c r="TWF56" s="91"/>
      <c r="TWG56" s="91"/>
      <c r="TWH56" s="91"/>
      <c r="TWI56" s="91"/>
      <c r="TWJ56" s="91"/>
      <c r="TWK56" s="91"/>
      <c r="TWL56" s="91"/>
      <c r="TWM56" s="91"/>
      <c r="TWN56" s="91"/>
      <c r="TWO56" s="91"/>
      <c r="TWP56" s="91"/>
      <c r="TWQ56" s="91"/>
      <c r="TWR56" s="91"/>
      <c r="TWS56" s="91"/>
      <c r="TWT56" s="91"/>
      <c r="TWU56" s="91"/>
      <c r="TWV56" s="91"/>
      <c r="TWW56" s="91"/>
      <c r="TWX56" s="91"/>
      <c r="TWY56" s="91"/>
      <c r="TWZ56" s="91"/>
      <c r="TXA56" s="91"/>
      <c r="TXB56" s="91"/>
      <c r="TXC56" s="91"/>
      <c r="TXD56" s="91"/>
      <c r="TXE56" s="91"/>
      <c r="TXF56" s="91"/>
      <c r="TXG56" s="91"/>
      <c r="TXH56" s="91"/>
      <c r="TXI56" s="91"/>
      <c r="TXJ56" s="91"/>
      <c r="TXK56" s="91"/>
      <c r="TXL56" s="91"/>
      <c r="TXM56" s="91"/>
      <c r="TXN56" s="91"/>
      <c r="TXO56" s="91"/>
      <c r="TXP56" s="91"/>
      <c r="TXQ56" s="91"/>
      <c r="TXR56" s="91"/>
      <c r="TXS56" s="91"/>
      <c r="TXT56" s="91"/>
      <c r="TXU56" s="91"/>
      <c r="TXV56" s="91"/>
      <c r="TXW56" s="91"/>
      <c r="TXX56" s="91"/>
      <c r="TXY56" s="91"/>
      <c r="TXZ56" s="91"/>
      <c r="TYA56" s="91"/>
      <c r="TYB56" s="91"/>
      <c r="TYC56" s="91"/>
      <c r="TYD56" s="91"/>
      <c r="TYE56" s="91"/>
      <c r="TYF56" s="91"/>
      <c r="TYG56" s="91"/>
      <c r="TYH56" s="91"/>
      <c r="TYI56" s="91"/>
      <c r="TYJ56" s="91"/>
      <c r="TYK56" s="91"/>
      <c r="TYL56" s="91"/>
      <c r="TYM56" s="91"/>
      <c r="TYN56" s="91"/>
      <c r="TYO56" s="91"/>
      <c r="TYP56" s="91"/>
      <c r="TYQ56" s="91"/>
      <c r="TYR56" s="91"/>
      <c r="TYS56" s="91"/>
      <c r="TYT56" s="91"/>
      <c r="TYU56" s="91"/>
      <c r="TYV56" s="91"/>
      <c r="TYW56" s="91"/>
      <c r="TYX56" s="91"/>
      <c r="TYY56" s="91"/>
      <c r="TYZ56" s="91"/>
      <c r="TZA56" s="91"/>
      <c r="TZB56" s="91"/>
      <c r="TZC56" s="91"/>
      <c r="TZD56" s="91"/>
      <c r="TZE56" s="91"/>
      <c r="TZF56" s="91"/>
      <c r="TZG56" s="91"/>
      <c r="TZH56" s="91"/>
      <c r="TZI56" s="91"/>
      <c r="TZJ56" s="91"/>
      <c r="TZK56" s="91"/>
      <c r="TZL56" s="91"/>
      <c r="TZM56" s="91"/>
      <c r="TZN56" s="91"/>
      <c r="TZO56" s="91"/>
      <c r="TZP56" s="91"/>
      <c r="TZQ56" s="91"/>
      <c r="TZR56" s="91"/>
      <c r="TZS56" s="91"/>
      <c r="TZT56" s="91"/>
      <c r="TZU56" s="91"/>
      <c r="TZV56" s="91"/>
      <c r="TZW56" s="91"/>
      <c r="TZX56" s="91"/>
      <c r="TZY56" s="91"/>
      <c r="TZZ56" s="91"/>
      <c r="UAA56" s="91"/>
      <c r="UAB56" s="91"/>
      <c r="UAC56" s="91"/>
      <c r="UAD56" s="91"/>
      <c r="UAE56" s="91"/>
      <c r="UAF56" s="91"/>
      <c r="UAG56" s="91"/>
      <c r="UAH56" s="91"/>
      <c r="UAI56" s="91"/>
      <c r="UAJ56" s="91"/>
      <c r="UAK56" s="91"/>
      <c r="UAL56" s="91"/>
      <c r="UAM56" s="91"/>
      <c r="UAN56" s="91"/>
      <c r="UAO56" s="91"/>
      <c r="UAP56" s="91"/>
      <c r="UAQ56" s="91"/>
      <c r="UAR56" s="91"/>
      <c r="UAS56" s="91"/>
      <c r="UAT56" s="91"/>
      <c r="UAU56" s="91"/>
      <c r="UAV56" s="91"/>
      <c r="UAW56" s="91"/>
      <c r="UAX56" s="91"/>
      <c r="UAY56" s="91"/>
      <c r="UAZ56" s="91"/>
      <c r="UBA56" s="91"/>
      <c r="UBB56" s="91"/>
      <c r="UBC56" s="91"/>
      <c r="UBD56" s="91"/>
      <c r="UBE56" s="91"/>
      <c r="UBF56" s="91"/>
      <c r="UBG56" s="91"/>
      <c r="UBH56" s="91"/>
      <c r="UBI56" s="91"/>
      <c r="UBJ56" s="91"/>
      <c r="UBK56" s="91"/>
      <c r="UBL56" s="91"/>
      <c r="UBM56" s="91"/>
      <c r="UBN56" s="91"/>
      <c r="UBO56" s="91"/>
      <c r="UBP56" s="91"/>
      <c r="UBQ56" s="91"/>
      <c r="UBR56" s="91"/>
      <c r="UBS56" s="91"/>
      <c r="UBT56" s="91"/>
      <c r="UBU56" s="91"/>
      <c r="UBV56" s="91"/>
      <c r="UBW56" s="91"/>
      <c r="UBX56" s="91"/>
      <c r="UBY56" s="91"/>
      <c r="UBZ56" s="91"/>
      <c r="UCA56" s="91"/>
      <c r="UCB56" s="91"/>
      <c r="UCC56" s="91"/>
      <c r="UCD56" s="91"/>
      <c r="UCE56" s="91"/>
      <c r="UCF56" s="91"/>
      <c r="UCG56" s="91"/>
      <c r="UCH56" s="91"/>
      <c r="UCI56" s="91"/>
      <c r="UCJ56" s="91"/>
      <c r="UCK56" s="91"/>
      <c r="UCL56" s="91"/>
      <c r="UCM56" s="91"/>
      <c r="UCN56" s="91"/>
      <c r="UCO56" s="91"/>
      <c r="UCP56" s="91"/>
      <c r="UCQ56" s="91"/>
      <c r="UCR56" s="91"/>
      <c r="UCS56" s="91"/>
      <c r="UCT56" s="91"/>
      <c r="UCU56" s="91"/>
      <c r="UCV56" s="91"/>
      <c r="UCW56" s="91"/>
      <c r="UCX56" s="91"/>
      <c r="UCY56" s="91"/>
      <c r="UCZ56" s="91"/>
      <c r="UDA56" s="91"/>
      <c r="UDB56" s="91"/>
      <c r="UDC56" s="91"/>
      <c r="UDD56" s="91"/>
      <c r="UDE56" s="91"/>
      <c r="UDF56" s="91"/>
      <c r="UDG56" s="91"/>
      <c r="UDH56" s="91"/>
      <c r="UDI56" s="91"/>
      <c r="UDJ56" s="91"/>
      <c r="UDK56" s="91"/>
      <c r="UDL56" s="91"/>
      <c r="UDM56" s="91"/>
      <c r="UDN56" s="91"/>
      <c r="UDO56" s="91"/>
      <c r="UDP56" s="91"/>
      <c r="UDQ56" s="91"/>
      <c r="UDR56" s="91"/>
      <c r="UDS56" s="91"/>
      <c r="UDT56" s="91"/>
      <c r="UDU56" s="91"/>
      <c r="UDV56" s="91"/>
      <c r="UDW56" s="91"/>
      <c r="UDX56" s="91"/>
      <c r="UDY56" s="91"/>
      <c r="UDZ56" s="91"/>
      <c r="UEA56" s="91"/>
      <c r="UEB56" s="91"/>
      <c r="UEC56" s="91"/>
      <c r="UED56" s="91"/>
      <c r="UEE56" s="91"/>
      <c r="UEF56" s="91"/>
      <c r="UEG56" s="91"/>
      <c r="UEH56" s="91"/>
      <c r="UEI56" s="91"/>
      <c r="UEJ56" s="91"/>
      <c r="UEK56" s="91"/>
      <c r="UEL56" s="91"/>
      <c r="UEM56" s="91"/>
      <c r="UEN56" s="91"/>
      <c r="UEO56" s="91"/>
      <c r="UEP56" s="91"/>
      <c r="UEQ56" s="91"/>
      <c r="UER56" s="91"/>
      <c r="UES56" s="91"/>
      <c r="UET56" s="91"/>
      <c r="UEU56" s="91"/>
      <c r="UEV56" s="91"/>
      <c r="UEW56" s="91"/>
      <c r="UEX56" s="91"/>
      <c r="UEY56" s="91"/>
      <c r="UEZ56" s="91"/>
      <c r="UFA56" s="91"/>
      <c r="UFB56" s="91"/>
      <c r="UFC56" s="91"/>
      <c r="UFD56" s="91"/>
      <c r="UFE56" s="91"/>
      <c r="UFF56" s="91"/>
      <c r="UFG56" s="91"/>
      <c r="UFH56" s="91"/>
      <c r="UFI56" s="91"/>
      <c r="UFJ56" s="91"/>
      <c r="UFK56" s="91"/>
      <c r="UFL56" s="91"/>
      <c r="UFM56" s="91"/>
      <c r="UFN56" s="91"/>
      <c r="UFO56" s="91"/>
      <c r="UFP56" s="91"/>
      <c r="UFQ56" s="91"/>
      <c r="UFR56" s="91"/>
      <c r="UFS56" s="91"/>
      <c r="UFT56" s="91"/>
      <c r="UFU56" s="91"/>
      <c r="UFV56" s="91"/>
      <c r="UFW56" s="91"/>
      <c r="UFX56" s="91"/>
      <c r="UFY56" s="91"/>
      <c r="UFZ56" s="91"/>
      <c r="UGA56" s="91"/>
      <c r="UGB56" s="91"/>
      <c r="UGC56" s="91"/>
      <c r="UGD56" s="91"/>
      <c r="UGE56" s="91"/>
      <c r="UGF56" s="91"/>
      <c r="UGG56" s="91"/>
      <c r="UGH56" s="91"/>
      <c r="UGI56" s="91"/>
      <c r="UGJ56" s="91"/>
      <c r="UGK56" s="91"/>
      <c r="UGL56" s="91"/>
      <c r="UGM56" s="91"/>
      <c r="UGN56" s="91"/>
      <c r="UGO56" s="91"/>
      <c r="UGP56" s="91"/>
      <c r="UGQ56" s="91"/>
      <c r="UGR56" s="91"/>
      <c r="UGS56" s="91"/>
      <c r="UGT56" s="91"/>
      <c r="UGU56" s="91"/>
      <c r="UGV56" s="91"/>
      <c r="UGW56" s="91"/>
      <c r="UGX56" s="91"/>
      <c r="UGY56" s="91"/>
      <c r="UGZ56" s="91"/>
      <c r="UHA56" s="91"/>
      <c r="UHB56" s="91"/>
      <c r="UHC56" s="91"/>
      <c r="UHD56" s="91"/>
      <c r="UHE56" s="91"/>
      <c r="UHF56" s="91"/>
      <c r="UHG56" s="91"/>
      <c r="UHH56" s="91"/>
      <c r="UHI56" s="91"/>
      <c r="UHJ56" s="91"/>
      <c r="UHK56" s="91"/>
      <c r="UHL56" s="91"/>
      <c r="UHM56" s="91"/>
      <c r="UHN56" s="91"/>
      <c r="UHO56" s="91"/>
      <c r="UHP56" s="91"/>
      <c r="UHQ56" s="91"/>
      <c r="UHR56" s="91"/>
      <c r="UHS56" s="91"/>
      <c r="UHT56" s="91"/>
      <c r="UHU56" s="91"/>
      <c r="UHV56" s="91"/>
      <c r="UHW56" s="91"/>
      <c r="UHX56" s="91"/>
      <c r="UHY56" s="91"/>
      <c r="UHZ56" s="91"/>
      <c r="UIA56" s="91"/>
      <c r="UIB56" s="91"/>
      <c r="UIC56" s="91"/>
      <c r="UID56" s="91"/>
      <c r="UIE56" s="91"/>
      <c r="UIF56" s="91"/>
      <c r="UIG56" s="91"/>
      <c r="UIH56" s="91"/>
      <c r="UII56" s="91"/>
      <c r="UIJ56" s="91"/>
      <c r="UIK56" s="91"/>
      <c r="UIL56" s="91"/>
      <c r="UIM56" s="91"/>
      <c r="UIN56" s="91"/>
      <c r="UIO56" s="91"/>
      <c r="UIP56" s="91"/>
      <c r="UIQ56" s="91"/>
      <c r="UIR56" s="91"/>
      <c r="UIS56" s="91"/>
      <c r="UIT56" s="91"/>
      <c r="UIU56" s="91"/>
      <c r="UIV56" s="91"/>
      <c r="UIW56" s="91"/>
      <c r="UIX56" s="91"/>
      <c r="UIY56" s="91"/>
      <c r="UIZ56" s="91"/>
      <c r="UJA56" s="91"/>
      <c r="UJB56" s="91"/>
      <c r="UJC56" s="91"/>
      <c r="UJD56" s="91"/>
      <c r="UJE56" s="91"/>
      <c r="UJF56" s="91"/>
      <c r="UJG56" s="91"/>
      <c r="UJH56" s="91"/>
      <c r="UJI56" s="91"/>
      <c r="UJJ56" s="91"/>
      <c r="UJK56" s="91"/>
      <c r="UJL56" s="91"/>
      <c r="UJM56" s="91"/>
      <c r="UJN56" s="91"/>
      <c r="UJO56" s="91"/>
      <c r="UJP56" s="91"/>
      <c r="UJQ56" s="91"/>
      <c r="UJR56" s="91"/>
      <c r="UJS56" s="91"/>
      <c r="UJT56" s="91"/>
      <c r="UJU56" s="91"/>
      <c r="UJV56" s="91"/>
      <c r="UJW56" s="91"/>
      <c r="UJX56" s="91"/>
      <c r="UJY56" s="91"/>
      <c r="UJZ56" s="91"/>
      <c r="UKA56" s="91"/>
      <c r="UKB56" s="91"/>
      <c r="UKC56" s="91"/>
      <c r="UKD56" s="91"/>
      <c r="UKE56" s="91"/>
      <c r="UKF56" s="91"/>
      <c r="UKG56" s="91"/>
      <c r="UKH56" s="91"/>
      <c r="UKI56" s="91"/>
      <c r="UKJ56" s="91"/>
      <c r="UKK56" s="91"/>
      <c r="UKL56" s="91"/>
      <c r="UKM56" s="91"/>
      <c r="UKN56" s="91"/>
      <c r="UKO56" s="91"/>
      <c r="UKP56" s="91"/>
      <c r="UKQ56" s="91"/>
      <c r="UKR56" s="91"/>
      <c r="UKS56" s="91"/>
      <c r="UKT56" s="91"/>
      <c r="UKU56" s="91"/>
      <c r="UKV56" s="91"/>
      <c r="UKW56" s="91"/>
      <c r="UKX56" s="91"/>
      <c r="UKY56" s="91"/>
      <c r="UKZ56" s="91"/>
      <c r="ULA56" s="91"/>
      <c r="ULB56" s="91"/>
      <c r="ULC56" s="91"/>
      <c r="ULD56" s="91"/>
      <c r="ULE56" s="91"/>
      <c r="ULF56" s="91"/>
      <c r="ULG56" s="91"/>
      <c r="ULH56" s="91"/>
      <c r="ULI56" s="91"/>
      <c r="ULJ56" s="91"/>
      <c r="ULK56" s="91"/>
      <c r="ULL56" s="91"/>
      <c r="ULM56" s="91"/>
      <c r="ULN56" s="91"/>
      <c r="ULO56" s="91"/>
      <c r="ULP56" s="91"/>
      <c r="ULQ56" s="91"/>
      <c r="ULR56" s="91"/>
      <c r="ULS56" s="91"/>
      <c r="ULT56" s="91"/>
      <c r="ULU56" s="91"/>
      <c r="ULV56" s="91"/>
      <c r="ULW56" s="91"/>
      <c r="ULX56" s="91"/>
      <c r="ULY56" s="91"/>
      <c r="ULZ56" s="91"/>
      <c r="UMA56" s="91"/>
      <c r="UMB56" s="91"/>
      <c r="UMC56" s="91"/>
      <c r="UMD56" s="91"/>
      <c r="UME56" s="91"/>
      <c r="UMF56" s="91"/>
      <c r="UMG56" s="91"/>
      <c r="UMH56" s="91"/>
      <c r="UMI56" s="91"/>
      <c r="UMJ56" s="91"/>
      <c r="UMK56" s="91"/>
      <c r="UML56" s="91"/>
      <c r="UMM56" s="91"/>
      <c r="UMN56" s="91"/>
      <c r="UMO56" s="91"/>
      <c r="UMP56" s="91"/>
      <c r="UMQ56" s="91"/>
      <c r="UMR56" s="91"/>
      <c r="UMS56" s="91"/>
      <c r="UMT56" s="91"/>
      <c r="UMU56" s="91"/>
      <c r="UMV56" s="91"/>
      <c r="UMW56" s="91"/>
      <c r="UMX56" s="91"/>
      <c r="UMY56" s="91"/>
      <c r="UMZ56" s="91"/>
      <c r="UNA56" s="91"/>
      <c r="UNB56" s="91"/>
      <c r="UNC56" s="91"/>
      <c r="UND56" s="91"/>
      <c r="UNE56" s="91"/>
      <c r="UNF56" s="91"/>
      <c r="UNG56" s="91"/>
      <c r="UNH56" s="91"/>
      <c r="UNI56" s="91"/>
      <c r="UNJ56" s="91"/>
      <c r="UNK56" s="91"/>
      <c r="UNL56" s="91"/>
      <c r="UNM56" s="91"/>
      <c r="UNN56" s="91"/>
      <c r="UNO56" s="91"/>
      <c r="UNP56" s="91"/>
      <c r="UNQ56" s="91"/>
      <c r="UNR56" s="91"/>
      <c r="UNS56" s="91"/>
      <c r="UNT56" s="91"/>
      <c r="UNU56" s="91"/>
      <c r="UNV56" s="91"/>
      <c r="UNW56" s="91"/>
      <c r="UNX56" s="91"/>
      <c r="UNY56" s="91"/>
      <c r="UNZ56" s="91"/>
      <c r="UOA56" s="91"/>
      <c r="UOB56" s="91"/>
      <c r="UOC56" s="91"/>
      <c r="UOD56" s="91"/>
      <c r="UOE56" s="91"/>
      <c r="UOF56" s="91"/>
      <c r="UOG56" s="91"/>
      <c r="UOH56" s="91"/>
      <c r="UOI56" s="91"/>
      <c r="UOJ56" s="91"/>
      <c r="UOK56" s="91"/>
      <c r="UOL56" s="91"/>
      <c r="UOM56" s="91"/>
      <c r="UON56" s="91"/>
      <c r="UOO56" s="91"/>
      <c r="UOP56" s="91"/>
      <c r="UOQ56" s="91"/>
      <c r="UOR56" s="91"/>
      <c r="UOS56" s="91"/>
      <c r="UOT56" s="91"/>
      <c r="UOU56" s="91"/>
      <c r="UOV56" s="91"/>
      <c r="UOW56" s="91"/>
      <c r="UOX56" s="91"/>
      <c r="UOY56" s="91"/>
      <c r="UOZ56" s="91"/>
      <c r="UPA56" s="91"/>
      <c r="UPB56" s="91"/>
      <c r="UPC56" s="91"/>
      <c r="UPD56" s="91"/>
      <c r="UPE56" s="91"/>
      <c r="UPF56" s="91"/>
      <c r="UPG56" s="91"/>
      <c r="UPH56" s="91"/>
      <c r="UPI56" s="91"/>
      <c r="UPJ56" s="91"/>
      <c r="UPK56" s="91"/>
      <c r="UPL56" s="91"/>
      <c r="UPM56" s="91"/>
      <c r="UPN56" s="91"/>
      <c r="UPO56" s="91"/>
      <c r="UPP56" s="91"/>
      <c r="UPQ56" s="91"/>
      <c r="UPR56" s="91"/>
      <c r="UPS56" s="91"/>
      <c r="UPT56" s="91"/>
      <c r="UPU56" s="91"/>
      <c r="UPV56" s="91"/>
      <c r="UPW56" s="91"/>
      <c r="UPX56" s="91"/>
      <c r="UPY56" s="91"/>
      <c r="UPZ56" s="91"/>
      <c r="UQA56" s="91"/>
      <c r="UQB56" s="91"/>
      <c r="UQC56" s="91"/>
      <c r="UQD56" s="91"/>
      <c r="UQE56" s="91"/>
      <c r="UQF56" s="91"/>
      <c r="UQG56" s="91"/>
      <c r="UQH56" s="91"/>
      <c r="UQI56" s="91"/>
      <c r="UQJ56" s="91"/>
      <c r="UQK56" s="91"/>
      <c r="UQL56" s="91"/>
      <c r="UQM56" s="91"/>
      <c r="UQN56" s="91"/>
      <c r="UQO56" s="91"/>
      <c r="UQP56" s="91"/>
      <c r="UQQ56" s="91"/>
      <c r="UQR56" s="91"/>
      <c r="UQS56" s="91"/>
      <c r="UQT56" s="91"/>
      <c r="UQU56" s="91"/>
      <c r="UQV56" s="91"/>
      <c r="UQW56" s="91"/>
      <c r="UQX56" s="91"/>
      <c r="UQY56" s="91"/>
      <c r="UQZ56" s="91"/>
      <c r="URA56" s="91"/>
      <c r="URB56" s="91"/>
      <c r="URC56" s="91"/>
      <c r="URD56" s="91"/>
      <c r="URE56" s="91"/>
      <c r="URF56" s="91"/>
      <c r="URG56" s="91"/>
      <c r="URH56" s="91"/>
      <c r="URI56" s="91"/>
      <c r="URJ56" s="91"/>
      <c r="URK56" s="91"/>
      <c r="URL56" s="91"/>
      <c r="URM56" s="91"/>
      <c r="URN56" s="91"/>
      <c r="URO56" s="91"/>
      <c r="URP56" s="91"/>
      <c r="URQ56" s="91"/>
      <c r="URR56" s="91"/>
      <c r="URS56" s="91"/>
      <c r="URT56" s="91"/>
      <c r="URU56" s="91"/>
      <c r="URV56" s="91"/>
      <c r="URW56" s="91"/>
      <c r="URX56" s="91"/>
      <c r="URY56" s="91"/>
      <c r="URZ56" s="91"/>
      <c r="USA56" s="91"/>
      <c r="USB56" s="91"/>
      <c r="USC56" s="91"/>
      <c r="USD56" s="91"/>
      <c r="USE56" s="91"/>
      <c r="USF56" s="91"/>
      <c r="USG56" s="91"/>
      <c r="USH56" s="91"/>
      <c r="USI56" s="91"/>
      <c r="USJ56" s="91"/>
      <c r="USK56" s="91"/>
      <c r="USL56" s="91"/>
      <c r="USM56" s="91"/>
      <c r="USN56" s="91"/>
      <c r="USO56" s="91"/>
      <c r="USP56" s="91"/>
      <c r="USQ56" s="91"/>
      <c r="USR56" s="91"/>
      <c r="USS56" s="91"/>
      <c r="UST56" s="91"/>
      <c r="USU56" s="91"/>
      <c r="USV56" s="91"/>
      <c r="USW56" s="91"/>
      <c r="USX56" s="91"/>
      <c r="USY56" s="91"/>
      <c r="USZ56" s="91"/>
      <c r="UTA56" s="91"/>
      <c r="UTB56" s="91"/>
      <c r="UTC56" s="91"/>
      <c r="UTD56" s="91"/>
      <c r="UTE56" s="91"/>
      <c r="UTF56" s="91"/>
      <c r="UTG56" s="91"/>
      <c r="UTH56" s="91"/>
      <c r="UTI56" s="91"/>
      <c r="UTJ56" s="91"/>
      <c r="UTK56" s="91"/>
      <c r="UTL56" s="91"/>
      <c r="UTM56" s="91"/>
      <c r="UTN56" s="91"/>
      <c r="UTO56" s="91"/>
      <c r="UTP56" s="91"/>
      <c r="UTQ56" s="91"/>
      <c r="UTR56" s="91"/>
      <c r="UTS56" s="91"/>
      <c r="UTT56" s="91"/>
      <c r="UTU56" s="91"/>
      <c r="UTV56" s="91"/>
      <c r="UTW56" s="91"/>
      <c r="UTX56" s="91"/>
      <c r="UTY56" s="91"/>
      <c r="UTZ56" s="91"/>
      <c r="UUA56" s="91"/>
      <c r="UUB56" s="91"/>
      <c r="UUC56" s="91"/>
      <c r="UUD56" s="91"/>
      <c r="UUE56" s="91"/>
      <c r="UUF56" s="91"/>
      <c r="UUG56" s="91"/>
      <c r="UUH56" s="91"/>
      <c r="UUI56" s="91"/>
      <c r="UUJ56" s="91"/>
      <c r="UUK56" s="91"/>
      <c r="UUL56" s="91"/>
      <c r="UUM56" s="91"/>
      <c r="UUN56" s="91"/>
      <c r="UUO56" s="91"/>
      <c r="UUP56" s="91"/>
      <c r="UUQ56" s="91"/>
      <c r="UUR56" s="91"/>
      <c r="UUS56" s="91"/>
      <c r="UUT56" s="91"/>
      <c r="UUU56" s="91"/>
      <c r="UUV56" s="91"/>
      <c r="UUW56" s="91"/>
      <c r="UUX56" s="91"/>
      <c r="UUY56" s="91"/>
      <c r="UUZ56" s="91"/>
      <c r="UVA56" s="91"/>
      <c r="UVB56" s="91"/>
      <c r="UVC56" s="91"/>
      <c r="UVD56" s="91"/>
      <c r="UVE56" s="91"/>
      <c r="UVF56" s="91"/>
      <c r="UVG56" s="91"/>
      <c r="UVH56" s="91"/>
      <c r="UVI56" s="91"/>
      <c r="UVJ56" s="91"/>
      <c r="UVK56" s="91"/>
      <c r="UVL56" s="91"/>
      <c r="UVM56" s="91"/>
      <c r="UVN56" s="91"/>
      <c r="UVO56" s="91"/>
      <c r="UVP56" s="91"/>
      <c r="UVQ56" s="91"/>
      <c r="UVR56" s="91"/>
      <c r="UVS56" s="91"/>
      <c r="UVT56" s="91"/>
      <c r="UVU56" s="91"/>
      <c r="UVV56" s="91"/>
      <c r="UVW56" s="91"/>
      <c r="UVX56" s="91"/>
      <c r="UVY56" s="91"/>
      <c r="UVZ56" s="91"/>
      <c r="UWA56" s="91"/>
      <c r="UWB56" s="91"/>
      <c r="UWC56" s="91"/>
      <c r="UWD56" s="91"/>
      <c r="UWE56" s="91"/>
      <c r="UWF56" s="91"/>
      <c r="UWG56" s="91"/>
      <c r="UWH56" s="91"/>
      <c r="UWI56" s="91"/>
      <c r="UWJ56" s="91"/>
      <c r="UWK56" s="91"/>
      <c r="UWL56" s="91"/>
      <c r="UWM56" s="91"/>
      <c r="UWN56" s="91"/>
      <c r="UWO56" s="91"/>
      <c r="UWP56" s="91"/>
      <c r="UWQ56" s="91"/>
      <c r="UWR56" s="91"/>
      <c r="UWS56" s="91"/>
      <c r="UWT56" s="91"/>
      <c r="UWU56" s="91"/>
      <c r="UWV56" s="91"/>
      <c r="UWW56" s="91"/>
      <c r="UWX56" s="91"/>
      <c r="UWY56" s="91"/>
      <c r="UWZ56" s="91"/>
      <c r="UXA56" s="91"/>
      <c r="UXB56" s="91"/>
      <c r="UXC56" s="91"/>
      <c r="UXD56" s="91"/>
      <c r="UXE56" s="91"/>
      <c r="UXF56" s="91"/>
      <c r="UXG56" s="91"/>
      <c r="UXH56" s="91"/>
      <c r="UXI56" s="91"/>
      <c r="UXJ56" s="91"/>
      <c r="UXK56" s="91"/>
      <c r="UXL56" s="91"/>
      <c r="UXM56" s="91"/>
      <c r="UXN56" s="91"/>
      <c r="UXO56" s="91"/>
      <c r="UXP56" s="91"/>
      <c r="UXQ56" s="91"/>
      <c r="UXR56" s="91"/>
      <c r="UXS56" s="91"/>
      <c r="UXT56" s="91"/>
      <c r="UXU56" s="91"/>
      <c r="UXV56" s="91"/>
      <c r="UXW56" s="91"/>
      <c r="UXX56" s="91"/>
      <c r="UXY56" s="91"/>
      <c r="UXZ56" s="91"/>
      <c r="UYA56" s="91"/>
      <c r="UYB56" s="91"/>
      <c r="UYC56" s="91"/>
      <c r="UYD56" s="91"/>
      <c r="UYE56" s="91"/>
      <c r="UYF56" s="91"/>
      <c r="UYG56" s="91"/>
      <c r="UYH56" s="91"/>
      <c r="UYI56" s="91"/>
      <c r="UYJ56" s="91"/>
      <c r="UYK56" s="91"/>
      <c r="UYL56" s="91"/>
      <c r="UYM56" s="91"/>
      <c r="UYN56" s="91"/>
      <c r="UYO56" s="91"/>
      <c r="UYP56" s="91"/>
      <c r="UYQ56" s="91"/>
      <c r="UYR56" s="91"/>
      <c r="UYS56" s="91"/>
      <c r="UYT56" s="91"/>
      <c r="UYU56" s="91"/>
      <c r="UYV56" s="91"/>
      <c r="UYW56" s="91"/>
      <c r="UYX56" s="91"/>
      <c r="UYY56" s="91"/>
      <c r="UYZ56" s="91"/>
      <c r="UZA56" s="91"/>
      <c r="UZB56" s="91"/>
      <c r="UZC56" s="91"/>
      <c r="UZD56" s="91"/>
      <c r="UZE56" s="91"/>
      <c r="UZF56" s="91"/>
      <c r="UZG56" s="91"/>
      <c r="UZH56" s="91"/>
      <c r="UZI56" s="91"/>
      <c r="UZJ56" s="91"/>
      <c r="UZK56" s="91"/>
      <c r="UZL56" s="91"/>
      <c r="UZM56" s="91"/>
      <c r="UZN56" s="91"/>
      <c r="UZO56" s="91"/>
      <c r="UZP56" s="91"/>
      <c r="UZQ56" s="91"/>
      <c r="UZR56" s="91"/>
      <c r="UZS56" s="91"/>
      <c r="UZT56" s="91"/>
      <c r="UZU56" s="91"/>
      <c r="UZV56" s="91"/>
      <c r="UZW56" s="91"/>
      <c r="UZX56" s="91"/>
      <c r="UZY56" s="91"/>
      <c r="UZZ56" s="91"/>
      <c r="VAA56" s="91"/>
      <c r="VAB56" s="91"/>
      <c r="VAC56" s="91"/>
      <c r="VAD56" s="91"/>
      <c r="VAE56" s="91"/>
      <c r="VAF56" s="91"/>
      <c r="VAG56" s="91"/>
      <c r="VAH56" s="91"/>
      <c r="VAI56" s="91"/>
      <c r="VAJ56" s="91"/>
      <c r="VAK56" s="91"/>
      <c r="VAL56" s="91"/>
      <c r="VAM56" s="91"/>
      <c r="VAN56" s="91"/>
      <c r="VAO56" s="91"/>
      <c r="VAP56" s="91"/>
      <c r="VAQ56" s="91"/>
      <c r="VAR56" s="91"/>
      <c r="VAS56" s="91"/>
      <c r="VAT56" s="91"/>
      <c r="VAU56" s="91"/>
      <c r="VAV56" s="91"/>
      <c r="VAW56" s="91"/>
      <c r="VAX56" s="91"/>
      <c r="VAY56" s="91"/>
      <c r="VAZ56" s="91"/>
      <c r="VBA56" s="91"/>
      <c r="VBB56" s="91"/>
      <c r="VBC56" s="91"/>
      <c r="VBD56" s="91"/>
      <c r="VBE56" s="91"/>
      <c r="VBF56" s="91"/>
      <c r="VBG56" s="91"/>
      <c r="VBH56" s="91"/>
      <c r="VBI56" s="91"/>
      <c r="VBJ56" s="91"/>
      <c r="VBK56" s="91"/>
      <c r="VBL56" s="91"/>
      <c r="VBM56" s="91"/>
      <c r="VBN56" s="91"/>
      <c r="VBO56" s="91"/>
      <c r="VBP56" s="91"/>
      <c r="VBQ56" s="91"/>
      <c r="VBR56" s="91"/>
      <c r="VBS56" s="91"/>
      <c r="VBT56" s="91"/>
      <c r="VBU56" s="91"/>
      <c r="VBV56" s="91"/>
      <c r="VBW56" s="91"/>
      <c r="VBX56" s="91"/>
      <c r="VBY56" s="91"/>
      <c r="VBZ56" s="91"/>
      <c r="VCA56" s="91"/>
      <c r="VCB56" s="91"/>
      <c r="VCC56" s="91"/>
      <c r="VCD56" s="91"/>
      <c r="VCE56" s="91"/>
      <c r="VCF56" s="91"/>
      <c r="VCG56" s="91"/>
      <c r="VCH56" s="91"/>
      <c r="VCI56" s="91"/>
      <c r="VCJ56" s="91"/>
      <c r="VCK56" s="91"/>
      <c r="VCL56" s="91"/>
      <c r="VCM56" s="91"/>
      <c r="VCN56" s="91"/>
      <c r="VCO56" s="91"/>
      <c r="VCP56" s="91"/>
      <c r="VCQ56" s="91"/>
      <c r="VCR56" s="91"/>
      <c r="VCS56" s="91"/>
      <c r="VCT56" s="91"/>
      <c r="VCU56" s="91"/>
      <c r="VCV56" s="91"/>
      <c r="VCW56" s="91"/>
      <c r="VCX56" s="91"/>
      <c r="VCY56" s="91"/>
      <c r="VCZ56" s="91"/>
      <c r="VDA56" s="91"/>
      <c r="VDB56" s="91"/>
      <c r="VDC56" s="91"/>
      <c r="VDD56" s="91"/>
      <c r="VDE56" s="91"/>
      <c r="VDF56" s="91"/>
      <c r="VDG56" s="91"/>
      <c r="VDH56" s="91"/>
      <c r="VDI56" s="91"/>
      <c r="VDJ56" s="91"/>
      <c r="VDK56" s="91"/>
      <c r="VDL56" s="91"/>
      <c r="VDM56" s="91"/>
      <c r="VDN56" s="91"/>
      <c r="VDO56" s="91"/>
      <c r="VDP56" s="91"/>
      <c r="VDQ56" s="91"/>
      <c r="VDR56" s="91"/>
      <c r="VDS56" s="91"/>
      <c r="VDT56" s="91"/>
      <c r="VDU56" s="91"/>
      <c r="VDV56" s="91"/>
      <c r="VDW56" s="91"/>
      <c r="VDX56" s="91"/>
      <c r="VDY56" s="91"/>
      <c r="VDZ56" s="91"/>
      <c r="VEA56" s="91"/>
      <c r="VEB56" s="91"/>
      <c r="VEC56" s="91"/>
      <c r="VED56" s="91"/>
      <c r="VEE56" s="91"/>
      <c r="VEF56" s="91"/>
      <c r="VEG56" s="91"/>
      <c r="VEH56" s="91"/>
      <c r="VEI56" s="91"/>
      <c r="VEJ56" s="91"/>
      <c r="VEK56" s="91"/>
      <c r="VEL56" s="91"/>
      <c r="VEM56" s="91"/>
      <c r="VEN56" s="91"/>
      <c r="VEO56" s="91"/>
      <c r="VEP56" s="91"/>
      <c r="VEQ56" s="91"/>
      <c r="VER56" s="91"/>
      <c r="VES56" s="91"/>
      <c r="VET56" s="91"/>
      <c r="VEU56" s="91"/>
      <c r="VEV56" s="91"/>
      <c r="VEW56" s="91"/>
      <c r="VEX56" s="91"/>
      <c r="VEY56" s="91"/>
      <c r="VEZ56" s="91"/>
      <c r="VFA56" s="91"/>
      <c r="VFB56" s="91"/>
      <c r="VFC56" s="91"/>
      <c r="VFD56" s="91"/>
      <c r="VFE56" s="91"/>
      <c r="VFF56" s="91"/>
      <c r="VFG56" s="91"/>
      <c r="VFH56" s="91"/>
      <c r="VFI56" s="91"/>
      <c r="VFJ56" s="91"/>
      <c r="VFK56" s="91"/>
      <c r="VFL56" s="91"/>
      <c r="VFM56" s="91"/>
      <c r="VFN56" s="91"/>
      <c r="VFO56" s="91"/>
      <c r="VFP56" s="91"/>
      <c r="VFQ56" s="91"/>
      <c r="VFR56" s="91"/>
      <c r="VFS56" s="91"/>
      <c r="VFT56" s="91"/>
      <c r="VFU56" s="91"/>
      <c r="VFV56" s="91"/>
      <c r="VFW56" s="91"/>
      <c r="VFX56" s="91"/>
      <c r="VFY56" s="91"/>
      <c r="VFZ56" s="91"/>
      <c r="VGA56" s="91"/>
      <c r="VGB56" s="91"/>
      <c r="VGC56" s="91"/>
      <c r="VGD56" s="91"/>
      <c r="VGE56" s="91"/>
      <c r="VGF56" s="91"/>
      <c r="VGG56" s="91"/>
      <c r="VGH56" s="91"/>
      <c r="VGI56" s="91"/>
      <c r="VGJ56" s="91"/>
      <c r="VGK56" s="91"/>
      <c r="VGL56" s="91"/>
      <c r="VGM56" s="91"/>
      <c r="VGN56" s="91"/>
      <c r="VGO56" s="91"/>
      <c r="VGP56" s="91"/>
      <c r="VGQ56" s="91"/>
      <c r="VGR56" s="91"/>
      <c r="VGS56" s="91"/>
      <c r="VGT56" s="91"/>
      <c r="VGU56" s="91"/>
      <c r="VGV56" s="91"/>
      <c r="VGW56" s="91"/>
      <c r="VGX56" s="91"/>
      <c r="VGY56" s="91"/>
      <c r="VGZ56" s="91"/>
      <c r="VHA56" s="91"/>
      <c r="VHB56" s="91"/>
      <c r="VHC56" s="91"/>
      <c r="VHD56" s="91"/>
      <c r="VHE56" s="91"/>
      <c r="VHF56" s="91"/>
      <c r="VHG56" s="91"/>
      <c r="VHH56" s="91"/>
      <c r="VHI56" s="91"/>
      <c r="VHJ56" s="91"/>
      <c r="VHK56" s="91"/>
      <c r="VHL56" s="91"/>
      <c r="VHM56" s="91"/>
      <c r="VHN56" s="91"/>
      <c r="VHO56" s="91"/>
      <c r="VHP56" s="91"/>
      <c r="VHQ56" s="91"/>
      <c r="VHR56" s="91"/>
      <c r="VHS56" s="91"/>
      <c r="VHT56" s="91"/>
      <c r="VHU56" s="91"/>
      <c r="VHV56" s="91"/>
      <c r="VHW56" s="91"/>
      <c r="VHX56" s="91"/>
      <c r="VHY56" s="91"/>
      <c r="VHZ56" s="91"/>
      <c r="VIA56" s="91"/>
      <c r="VIB56" s="91"/>
      <c r="VIC56" s="91"/>
      <c r="VID56" s="91"/>
      <c r="VIE56" s="91"/>
      <c r="VIF56" s="91"/>
      <c r="VIG56" s="91"/>
      <c r="VIH56" s="91"/>
      <c r="VII56" s="91"/>
      <c r="VIJ56" s="91"/>
      <c r="VIK56" s="91"/>
      <c r="VIL56" s="91"/>
      <c r="VIM56" s="91"/>
      <c r="VIN56" s="91"/>
      <c r="VIO56" s="91"/>
      <c r="VIP56" s="91"/>
      <c r="VIQ56" s="91"/>
      <c r="VIR56" s="91"/>
      <c r="VIS56" s="91"/>
      <c r="VIT56" s="91"/>
      <c r="VIU56" s="91"/>
      <c r="VIV56" s="91"/>
      <c r="VIW56" s="91"/>
      <c r="VIX56" s="91"/>
      <c r="VIY56" s="91"/>
      <c r="VIZ56" s="91"/>
      <c r="VJA56" s="91"/>
      <c r="VJB56" s="91"/>
      <c r="VJC56" s="91"/>
      <c r="VJD56" s="91"/>
      <c r="VJE56" s="91"/>
      <c r="VJF56" s="91"/>
      <c r="VJG56" s="91"/>
      <c r="VJH56" s="91"/>
      <c r="VJI56" s="91"/>
      <c r="VJJ56" s="91"/>
      <c r="VJK56" s="91"/>
      <c r="VJL56" s="91"/>
      <c r="VJM56" s="91"/>
      <c r="VJN56" s="91"/>
      <c r="VJO56" s="91"/>
      <c r="VJP56" s="91"/>
      <c r="VJQ56" s="91"/>
      <c r="VJR56" s="91"/>
      <c r="VJS56" s="91"/>
      <c r="VJT56" s="91"/>
      <c r="VJU56" s="91"/>
      <c r="VJV56" s="91"/>
      <c r="VJW56" s="91"/>
      <c r="VJX56" s="91"/>
      <c r="VJY56" s="91"/>
      <c r="VJZ56" s="91"/>
      <c r="VKA56" s="91"/>
      <c r="VKB56" s="91"/>
      <c r="VKC56" s="91"/>
      <c r="VKD56" s="91"/>
      <c r="VKE56" s="91"/>
      <c r="VKF56" s="91"/>
      <c r="VKG56" s="91"/>
      <c r="VKH56" s="91"/>
      <c r="VKI56" s="91"/>
      <c r="VKJ56" s="91"/>
      <c r="VKK56" s="91"/>
      <c r="VKL56" s="91"/>
      <c r="VKM56" s="91"/>
      <c r="VKN56" s="91"/>
      <c r="VKO56" s="91"/>
      <c r="VKP56" s="91"/>
      <c r="VKQ56" s="91"/>
      <c r="VKR56" s="91"/>
      <c r="VKS56" s="91"/>
      <c r="VKT56" s="91"/>
      <c r="VKU56" s="91"/>
      <c r="VKV56" s="91"/>
      <c r="VKW56" s="91"/>
      <c r="VKX56" s="91"/>
      <c r="VKY56" s="91"/>
      <c r="VKZ56" s="91"/>
      <c r="VLA56" s="91"/>
      <c r="VLB56" s="91"/>
      <c r="VLC56" s="91"/>
      <c r="VLD56" s="91"/>
      <c r="VLE56" s="91"/>
      <c r="VLF56" s="91"/>
      <c r="VLG56" s="91"/>
      <c r="VLH56" s="91"/>
      <c r="VLI56" s="91"/>
      <c r="VLJ56" s="91"/>
      <c r="VLK56" s="91"/>
      <c r="VLL56" s="91"/>
      <c r="VLM56" s="91"/>
      <c r="VLN56" s="91"/>
      <c r="VLO56" s="91"/>
      <c r="VLP56" s="91"/>
      <c r="VLQ56" s="91"/>
      <c r="VLR56" s="91"/>
      <c r="VLS56" s="91"/>
      <c r="VLT56" s="91"/>
      <c r="VLU56" s="91"/>
      <c r="VLV56" s="91"/>
      <c r="VLW56" s="91"/>
      <c r="VLX56" s="91"/>
      <c r="VLY56" s="91"/>
      <c r="VLZ56" s="91"/>
      <c r="VMA56" s="91"/>
      <c r="VMB56" s="91"/>
      <c r="VMC56" s="91"/>
      <c r="VMD56" s="91"/>
      <c r="VME56" s="91"/>
      <c r="VMF56" s="91"/>
      <c r="VMG56" s="91"/>
      <c r="VMH56" s="91"/>
      <c r="VMI56" s="91"/>
      <c r="VMJ56" s="91"/>
      <c r="VMK56" s="91"/>
      <c r="VML56" s="91"/>
      <c r="VMM56" s="91"/>
      <c r="VMN56" s="91"/>
      <c r="VMO56" s="91"/>
      <c r="VMP56" s="91"/>
      <c r="VMQ56" s="91"/>
      <c r="VMR56" s="91"/>
      <c r="VMS56" s="91"/>
      <c r="VMT56" s="91"/>
      <c r="VMU56" s="91"/>
      <c r="VMV56" s="91"/>
      <c r="VMW56" s="91"/>
      <c r="VMX56" s="91"/>
      <c r="VMY56" s="91"/>
      <c r="VMZ56" s="91"/>
      <c r="VNA56" s="91"/>
      <c r="VNB56" s="91"/>
      <c r="VNC56" s="91"/>
      <c r="VND56" s="91"/>
      <c r="VNE56" s="91"/>
      <c r="VNF56" s="91"/>
      <c r="VNG56" s="91"/>
      <c r="VNH56" s="91"/>
      <c r="VNI56" s="91"/>
      <c r="VNJ56" s="91"/>
      <c r="VNK56" s="91"/>
      <c r="VNL56" s="91"/>
      <c r="VNM56" s="91"/>
      <c r="VNN56" s="91"/>
      <c r="VNO56" s="91"/>
      <c r="VNP56" s="91"/>
      <c r="VNQ56" s="91"/>
      <c r="VNR56" s="91"/>
      <c r="VNS56" s="91"/>
      <c r="VNT56" s="91"/>
      <c r="VNU56" s="91"/>
      <c r="VNV56" s="91"/>
      <c r="VNW56" s="91"/>
      <c r="VNX56" s="91"/>
      <c r="VNY56" s="91"/>
      <c r="VNZ56" s="91"/>
      <c r="VOA56" s="91"/>
      <c r="VOB56" s="91"/>
      <c r="VOC56" s="91"/>
      <c r="VOD56" s="91"/>
      <c r="VOE56" s="91"/>
      <c r="VOF56" s="91"/>
      <c r="VOG56" s="91"/>
      <c r="VOH56" s="91"/>
      <c r="VOI56" s="91"/>
      <c r="VOJ56" s="91"/>
      <c r="VOK56" s="91"/>
      <c r="VOL56" s="91"/>
      <c r="VOM56" s="91"/>
      <c r="VON56" s="91"/>
      <c r="VOO56" s="91"/>
      <c r="VOP56" s="91"/>
      <c r="VOQ56" s="91"/>
      <c r="VOR56" s="91"/>
      <c r="VOS56" s="91"/>
      <c r="VOT56" s="91"/>
      <c r="VOU56" s="91"/>
      <c r="VOV56" s="91"/>
      <c r="VOW56" s="91"/>
      <c r="VOX56" s="91"/>
      <c r="VOY56" s="91"/>
      <c r="VOZ56" s="91"/>
      <c r="VPA56" s="91"/>
      <c r="VPB56" s="91"/>
      <c r="VPC56" s="91"/>
      <c r="VPD56" s="91"/>
      <c r="VPE56" s="91"/>
      <c r="VPF56" s="91"/>
      <c r="VPG56" s="91"/>
      <c r="VPH56" s="91"/>
      <c r="VPI56" s="91"/>
      <c r="VPJ56" s="91"/>
      <c r="VPK56" s="91"/>
      <c r="VPL56" s="91"/>
      <c r="VPM56" s="91"/>
      <c r="VPN56" s="91"/>
      <c r="VPO56" s="91"/>
      <c r="VPP56" s="91"/>
      <c r="VPQ56" s="91"/>
      <c r="VPR56" s="91"/>
      <c r="VPS56" s="91"/>
      <c r="VPT56" s="91"/>
      <c r="VPU56" s="91"/>
      <c r="VPV56" s="91"/>
      <c r="VPW56" s="91"/>
      <c r="VPX56" s="91"/>
      <c r="VPY56" s="91"/>
      <c r="VPZ56" s="91"/>
      <c r="VQA56" s="91"/>
      <c r="VQB56" s="91"/>
      <c r="VQC56" s="91"/>
      <c r="VQD56" s="91"/>
      <c r="VQE56" s="91"/>
      <c r="VQF56" s="91"/>
      <c r="VQG56" s="91"/>
      <c r="VQH56" s="91"/>
      <c r="VQI56" s="91"/>
      <c r="VQJ56" s="91"/>
      <c r="VQK56" s="91"/>
      <c r="VQL56" s="91"/>
      <c r="VQM56" s="91"/>
      <c r="VQN56" s="91"/>
      <c r="VQO56" s="91"/>
      <c r="VQP56" s="91"/>
      <c r="VQQ56" s="91"/>
      <c r="VQR56" s="91"/>
      <c r="VQS56" s="91"/>
      <c r="VQT56" s="91"/>
      <c r="VQU56" s="91"/>
      <c r="VQV56" s="91"/>
      <c r="VQW56" s="91"/>
      <c r="VQX56" s="91"/>
      <c r="VQY56" s="91"/>
      <c r="VQZ56" s="91"/>
      <c r="VRA56" s="91"/>
      <c r="VRB56" s="91"/>
      <c r="VRC56" s="91"/>
      <c r="VRD56" s="91"/>
      <c r="VRE56" s="91"/>
      <c r="VRF56" s="91"/>
      <c r="VRG56" s="91"/>
      <c r="VRH56" s="91"/>
      <c r="VRI56" s="91"/>
      <c r="VRJ56" s="91"/>
      <c r="VRK56" s="91"/>
      <c r="VRL56" s="91"/>
      <c r="VRM56" s="91"/>
      <c r="VRN56" s="91"/>
      <c r="VRO56" s="91"/>
      <c r="VRP56" s="91"/>
      <c r="VRQ56" s="91"/>
      <c r="VRR56" s="91"/>
      <c r="VRS56" s="91"/>
      <c r="VRT56" s="91"/>
      <c r="VRU56" s="91"/>
      <c r="VRV56" s="91"/>
      <c r="VRW56" s="91"/>
      <c r="VRX56" s="91"/>
      <c r="VRY56" s="91"/>
      <c r="VRZ56" s="91"/>
      <c r="VSA56" s="91"/>
      <c r="VSB56" s="91"/>
      <c r="VSC56" s="91"/>
      <c r="VSD56" s="91"/>
      <c r="VSE56" s="91"/>
      <c r="VSF56" s="91"/>
      <c r="VSG56" s="91"/>
      <c r="VSH56" s="91"/>
      <c r="VSI56" s="91"/>
      <c r="VSJ56" s="91"/>
      <c r="VSK56" s="91"/>
      <c r="VSL56" s="91"/>
      <c r="VSM56" s="91"/>
      <c r="VSN56" s="91"/>
      <c r="VSO56" s="91"/>
      <c r="VSP56" s="91"/>
      <c r="VSQ56" s="91"/>
      <c r="VSR56" s="91"/>
      <c r="VSS56" s="91"/>
      <c r="VST56" s="91"/>
      <c r="VSU56" s="91"/>
      <c r="VSV56" s="91"/>
      <c r="VSW56" s="91"/>
      <c r="VSX56" s="91"/>
      <c r="VSY56" s="91"/>
      <c r="VSZ56" s="91"/>
      <c r="VTA56" s="91"/>
      <c r="VTB56" s="91"/>
      <c r="VTC56" s="91"/>
      <c r="VTD56" s="91"/>
      <c r="VTE56" s="91"/>
      <c r="VTF56" s="91"/>
      <c r="VTG56" s="91"/>
      <c r="VTH56" s="91"/>
      <c r="VTI56" s="91"/>
      <c r="VTJ56" s="91"/>
      <c r="VTK56" s="91"/>
      <c r="VTL56" s="91"/>
      <c r="VTM56" s="91"/>
      <c r="VTN56" s="91"/>
      <c r="VTO56" s="91"/>
      <c r="VTP56" s="91"/>
      <c r="VTQ56" s="91"/>
      <c r="VTR56" s="91"/>
      <c r="VTS56" s="91"/>
      <c r="VTT56" s="91"/>
      <c r="VTU56" s="91"/>
      <c r="VTV56" s="91"/>
      <c r="VTW56" s="91"/>
      <c r="VTX56" s="91"/>
      <c r="VTY56" s="91"/>
      <c r="VTZ56" s="91"/>
      <c r="VUA56" s="91"/>
      <c r="VUB56" s="91"/>
      <c r="VUC56" s="91"/>
      <c r="VUD56" s="91"/>
      <c r="VUE56" s="91"/>
      <c r="VUF56" s="91"/>
      <c r="VUG56" s="91"/>
      <c r="VUH56" s="91"/>
      <c r="VUI56" s="91"/>
      <c r="VUJ56" s="91"/>
      <c r="VUK56" s="91"/>
      <c r="VUL56" s="91"/>
      <c r="VUM56" s="91"/>
      <c r="VUN56" s="91"/>
      <c r="VUO56" s="91"/>
      <c r="VUP56" s="91"/>
      <c r="VUQ56" s="91"/>
      <c r="VUR56" s="91"/>
      <c r="VUS56" s="91"/>
      <c r="VUT56" s="91"/>
      <c r="VUU56" s="91"/>
      <c r="VUV56" s="91"/>
      <c r="VUW56" s="91"/>
      <c r="VUX56" s="91"/>
      <c r="VUY56" s="91"/>
      <c r="VUZ56" s="91"/>
      <c r="VVA56" s="91"/>
      <c r="VVB56" s="91"/>
      <c r="VVC56" s="91"/>
      <c r="VVD56" s="91"/>
      <c r="VVE56" s="91"/>
      <c r="VVF56" s="91"/>
      <c r="VVG56" s="91"/>
      <c r="VVH56" s="91"/>
      <c r="VVI56" s="91"/>
      <c r="VVJ56" s="91"/>
      <c r="VVK56" s="91"/>
      <c r="VVL56" s="91"/>
      <c r="VVM56" s="91"/>
      <c r="VVN56" s="91"/>
      <c r="VVO56" s="91"/>
      <c r="VVP56" s="91"/>
      <c r="VVQ56" s="91"/>
      <c r="VVR56" s="91"/>
      <c r="VVS56" s="91"/>
      <c r="VVT56" s="91"/>
      <c r="VVU56" s="91"/>
      <c r="VVV56" s="91"/>
      <c r="VVW56" s="91"/>
      <c r="VVX56" s="91"/>
      <c r="VVY56" s="91"/>
      <c r="VVZ56" s="91"/>
      <c r="VWA56" s="91"/>
      <c r="VWB56" s="91"/>
      <c r="VWC56" s="91"/>
      <c r="VWD56" s="91"/>
      <c r="VWE56" s="91"/>
      <c r="VWF56" s="91"/>
      <c r="VWG56" s="91"/>
      <c r="VWH56" s="91"/>
      <c r="VWI56" s="91"/>
      <c r="VWJ56" s="91"/>
      <c r="VWK56" s="91"/>
      <c r="VWL56" s="91"/>
      <c r="VWM56" s="91"/>
      <c r="VWN56" s="91"/>
      <c r="VWO56" s="91"/>
      <c r="VWP56" s="91"/>
      <c r="VWQ56" s="91"/>
      <c r="VWR56" s="91"/>
      <c r="VWS56" s="91"/>
      <c r="VWT56" s="91"/>
      <c r="VWU56" s="91"/>
      <c r="VWV56" s="91"/>
      <c r="VWW56" s="91"/>
      <c r="VWX56" s="91"/>
      <c r="VWY56" s="91"/>
      <c r="VWZ56" s="91"/>
      <c r="VXA56" s="91"/>
      <c r="VXB56" s="91"/>
      <c r="VXC56" s="91"/>
      <c r="VXD56" s="91"/>
      <c r="VXE56" s="91"/>
      <c r="VXF56" s="91"/>
      <c r="VXG56" s="91"/>
      <c r="VXH56" s="91"/>
      <c r="VXI56" s="91"/>
      <c r="VXJ56" s="91"/>
      <c r="VXK56" s="91"/>
      <c r="VXL56" s="91"/>
      <c r="VXM56" s="91"/>
      <c r="VXN56" s="91"/>
      <c r="VXO56" s="91"/>
      <c r="VXP56" s="91"/>
      <c r="VXQ56" s="91"/>
      <c r="VXR56" s="91"/>
      <c r="VXS56" s="91"/>
      <c r="VXT56" s="91"/>
      <c r="VXU56" s="91"/>
      <c r="VXV56" s="91"/>
      <c r="VXW56" s="91"/>
      <c r="VXX56" s="91"/>
      <c r="VXY56" s="91"/>
      <c r="VXZ56" s="91"/>
      <c r="VYA56" s="91"/>
      <c r="VYB56" s="91"/>
      <c r="VYC56" s="91"/>
      <c r="VYD56" s="91"/>
      <c r="VYE56" s="91"/>
      <c r="VYF56" s="91"/>
      <c r="VYG56" s="91"/>
      <c r="VYH56" s="91"/>
      <c r="VYI56" s="91"/>
      <c r="VYJ56" s="91"/>
      <c r="VYK56" s="91"/>
      <c r="VYL56" s="91"/>
      <c r="VYM56" s="91"/>
      <c r="VYN56" s="91"/>
      <c r="VYO56" s="91"/>
      <c r="VYP56" s="91"/>
      <c r="VYQ56" s="91"/>
      <c r="VYR56" s="91"/>
      <c r="VYS56" s="91"/>
      <c r="VYT56" s="91"/>
      <c r="VYU56" s="91"/>
      <c r="VYV56" s="91"/>
      <c r="VYW56" s="91"/>
      <c r="VYX56" s="91"/>
      <c r="VYY56" s="91"/>
      <c r="VYZ56" s="91"/>
      <c r="VZA56" s="91"/>
      <c r="VZB56" s="91"/>
      <c r="VZC56" s="91"/>
      <c r="VZD56" s="91"/>
      <c r="VZE56" s="91"/>
      <c r="VZF56" s="91"/>
      <c r="VZG56" s="91"/>
      <c r="VZH56" s="91"/>
      <c r="VZI56" s="91"/>
      <c r="VZJ56" s="91"/>
      <c r="VZK56" s="91"/>
      <c r="VZL56" s="91"/>
      <c r="VZM56" s="91"/>
      <c r="VZN56" s="91"/>
      <c r="VZO56" s="91"/>
      <c r="VZP56" s="91"/>
      <c r="VZQ56" s="91"/>
      <c r="VZR56" s="91"/>
      <c r="VZS56" s="91"/>
      <c r="VZT56" s="91"/>
      <c r="VZU56" s="91"/>
      <c r="VZV56" s="91"/>
      <c r="VZW56" s="91"/>
      <c r="VZX56" s="91"/>
      <c r="VZY56" s="91"/>
      <c r="VZZ56" s="91"/>
      <c r="WAA56" s="91"/>
      <c r="WAB56" s="91"/>
      <c r="WAC56" s="91"/>
      <c r="WAD56" s="91"/>
      <c r="WAE56" s="91"/>
      <c r="WAF56" s="91"/>
      <c r="WAG56" s="91"/>
      <c r="WAH56" s="91"/>
      <c r="WAI56" s="91"/>
      <c r="WAJ56" s="91"/>
      <c r="WAK56" s="91"/>
      <c r="WAL56" s="91"/>
      <c r="WAM56" s="91"/>
      <c r="WAN56" s="91"/>
      <c r="WAO56" s="91"/>
      <c r="WAP56" s="91"/>
      <c r="WAQ56" s="91"/>
      <c r="WAR56" s="91"/>
      <c r="WAS56" s="91"/>
      <c r="WAT56" s="91"/>
      <c r="WAU56" s="91"/>
      <c r="WAV56" s="91"/>
      <c r="WAW56" s="91"/>
      <c r="WAX56" s="91"/>
      <c r="WAY56" s="91"/>
      <c r="WAZ56" s="91"/>
      <c r="WBA56" s="91"/>
      <c r="WBB56" s="91"/>
      <c r="WBC56" s="91"/>
      <c r="WBD56" s="91"/>
      <c r="WBE56" s="91"/>
      <c r="WBF56" s="91"/>
      <c r="WBG56" s="91"/>
      <c r="WBH56" s="91"/>
      <c r="WBI56" s="91"/>
      <c r="WBJ56" s="91"/>
      <c r="WBK56" s="91"/>
      <c r="WBL56" s="91"/>
      <c r="WBM56" s="91"/>
      <c r="WBN56" s="91"/>
      <c r="WBO56" s="91"/>
      <c r="WBP56" s="91"/>
      <c r="WBQ56" s="91"/>
      <c r="WBR56" s="91"/>
      <c r="WBS56" s="91"/>
      <c r="WBT56" s="91"/>
      <c r="WBU56" s="91"/>
      <c r="WBV56" s="91"/>
      <c r="WBW56" s="91"/>
      <c r="WBX56" s="91"/>
      <c r="WBY56" s="91"/>
      <c r="WBZ56" s="91"/>
      <c r="WCA56" s="91"/>
      <c r="WCB56" s="91"/>
      <c r="WCC56" s="91"/>
      <c r="WCD56" s="91"/>
      <c r="WCE56" s="91"/>
      <c r="WCF56" s="91"/>
      <c r="WCG56" s="91"/>
      <c r="WCH56" s="91"/>
      <c r="WCI56" s="91"/>
      <c r="WCJ56" s="91"/>
      <c r="WCK56" s="91"/>
      <c r="WCL56" s="91"/>
      <c r="WCM56" s="91"/>
      <c r="WCN56" s="91"/>
      <c r="WCO56" s="91"/>
      <c r="WCP56" s="91"/>
      <c r="WCQ56" s="91"/>
      <c r="WCR56" s="91"/>
      <c r="WCS56" s="91"/>
      <c r="WCT56" s="91"/>
      <c r="WCU56" s="91"/>
      <c r="WCV56" s="91"/>
      <c r="WCW56" s="91"/>
      <c r="WCX56" s="91"/>
      <c r="WCY56" s="91"/>
      <c r="WCZ56" s="91"/>
      <c r="WDA56" s="91"/>
      <c r="WDB56" s="91"/>
      <c r="WDC56" s="91"/>
      <c r="WDD56" s="91"/>
      <c r="WDE56" s="91"/>
      <c r="WDF56" s="91"/>
      <c r="WDG56" s="91"/>
      <c r="WDH56" s="91"/>
      <c r="WDI56" s="91"/>
      <c r="WDJ56" s="91"/>
      <c r="WDK56" s="91"/>
      <c r="WDL56" s="91"/>
      <c r="WDM56" s="91"/>
      <c r="WDN56" s="91"/>
      <c r="WDO56" s="91"/>
      <c r="WDP56" s="91"/>
      <c r="WDQ56" s="91"/>
      <c r="WDR56" s="91"/>
      <c r="WDS56" s="91"/>
      <c r="WDT56" s="91"/>
      <c r="WDU56" s="91"/>
      <c r="WDV56" s="91"/>
      <c r="WDW56" s="91"/>
      <c r="WDX56" s="91"/>
      <c r="WDY56" s="91"/>
      <c r="WDZ56" s="91"/>
      <c r="WEA56" s="91"/>
      <c r="WEB56" s="91"/>
      <c r="WEC56" s="91"/>
      <c r="WED56" s="91"/>
      <c r="WEE56" s="91"/>
      <c r="WEF56" s="91"/>
      <c r="WEG56" s="91"/>
      <c r="WEH56" s="91"/>
      <c r="WEI56" s="91"/>
      <c r="WEJ56" s="91"/>
      <c r="WEK56" s="91"/>
      <c r="WEL56" s="91"/>
      <c r="WEM56" s="91"/>
      <c r="WEN56" s="91"/>
      <c r="WEO56" s="91"/>
      <c r="WEP56" s="91"/>
      <c r="WEQ56" s="91"/>
      <c r="WER56" s="91"/>
      <c r="WES56" s="91"/>
      <c r="WET56" s="91"/>
      <c r="WEU56" s="91"/>
      <c r="WEV56" s="91"/>
      <c r="WEW56" s="91"/>
      <c r="WEX56" s="91"/>
      <c r="WEY56" s="91"/>
      <c r="WEZ56" s="91"/>
      <c r="WFA56" s="91"/>
      <c r="WFB56" s="91"/>
      <c r="WFC56" s="91"/>
      <c r="WFD56" s="91"/>
      <c r="WFE56" s="91"/>
      <c r="WFF56" s="91"/>
      <c r="WFG56" s="91"/>
      <c r="WFH56" s="91"/>
      <c r="WFI56" s="91"/>
      <c r="WFJ56" s="91"/>
      <c r="WFK56" s="91"/>
      <c r="WFL56" s="91"/>
      <c r="WFM56" s="91"/>
      <c r="WFN56" s="91"/>
      <c r="WFO56" s="91"/>
      <c r="WFP56" s="91"/>
      <c r="WFQ56" s="91"/>
      <c r="WFR56" s="91"/>
      <c r="WFS56" s="91"/>
      <c r="WFT56" s="91"/>
      <c r="WFU56" s="91"/>
      <c r="WFV56" s="91"/>
      <c r="WFW56" s="91"/>
      <c r="WFX56" s="91"/>
      <c r="WFY56" s="91"/>
      <c r="WFZ56" s="91"/>
      <c r="WGA56" s="91"/>
      <c r="WGB56" s="91"/>
      <c r="WGC56" s="91"/>
      <c r="WGD56" s="91"/>
      <c r="WGE56" s="91"/>
      <c r="WGF56" s="91"/>
      <c r="WGG56" s="91"/>
      <c r="WGH56" s="91"/>
      <c r="WGI56" s="91"/>
      <c r="WGJ56" s="91"/>
      <c r="WGK56" s="91"/>
      <c r="WGL56" s="91"/>
      <c r="WGM56" s="91"/>
      <c r="WGN56" s="91"/>
      <c r="WGO56" s="91"/>
      <c r="WGP56" s="91"/>
      <c r="WGQ56" s="91"/>
      <c r="WGR56" s="91"/>
      <c r="WGS56" s="91"/>
      <c r="WGT56" s="91"/>
      <c r="WGU56" s="91"/>
      <c r="WGV56" s="91"/>
      <c r="WGW56" s="91"/>
      <c r="WGX56" s="91"/>
      <c r="WGY56" s="91"/>
      <c r="WGZ56" s="91"/>
      <c r="WHA56" s="91"/>
      <c r="WHB56" s="91"/>
      <c r="WHC56" s="91"/>
      <c r="WHD56" s="91"/>
      <c r="WHE56" s="91"/>
      <c r="WHF56" s="91"/>
      <c r="WHG56" s="91"/>
      <c r="WHH56" s="91"/>
      <c r="WHI56" s="91"/>
      <c r="WHJ56" s="91"/>
      <c r="WHK56" s="91"/>
      <c r="WHL56" s="91"/>
      <c r="WHM56" s="91"/>
      <c r="WHN56" s="91"/>
      <c r="WHO56" s="91"/>
      <c r="WHP56" s="91"/>
      <c r="WHQ56" s="91"/>
      <c r="WHR56" s="91"/>
      <c r="WHS56" s="91"/>
      <c r="WHT56" s="91"/>
      <c r="WHU56" s="91"/>
      <c r="WHV56" s="91"/>
      <c r="WHW56" s="91"/>
      <c r="WHX56" s="91"/>
      <c r="WHY56" s="91"/>
      <c r="WHZ56" s="91"/>
      <c r="WIA56" s="91"/>
      <c r="WIB56" s="91"/>
      <c r="WIC56" s="91"/>
      <c r="WID56" s="91"/>
      <c r="WIE56" s="91"/>
      <c r="WIF56" s="91"/>
      <c r="WIG56" s="91"/>
      <c r="WIH56" s="91"/>
      <c r="WII56" s="91"/>
      <c r="WIJ56" s="91"/>
      <c r="WIK56" s="91"/>
      <c r="WIL56" s="91"/>
      <c r="WIM56" s="91"/>
      <c r="WIN56" s="91"/>
      <c r="WIO56" s="91"/>
      <c r="WIP56" s="91"/>
      <c r="WIQ56" s="91"/>
      <c r="WIR56" s="91"/>
      <c r="WIS56" s="91"/>
      <c r="WIT56" s="91"/>
      <c r="WIU56" s="91"/>
      <c r="WIV56" s="91"/>
      <c r="WIW56" s="91"/>
      <c r="WIX56" s="91"/>
      <c r="WIY56" s="91"/>
      <c r="WIZ56" s="91"/>
      <c r="WJA56" s="91"/>
      <c r="WJB56" s="91"/>
      <c r="WJC56" s="91"/>
      <c r="WJD56" s="91"/>
      <c r="WJE56" s="91"/>
      <c r="WJF56" s="91"/>
      <c r="WJG56" s="91"/>
      <c r="WJH56" s="91"/>
      <c r="WJI56" s="91"/>
      <c r="WJJ56" s="91"/>
      <c r="WJK56" s="91"/>
      <c r="WJL56" s="91"/>
      <c r="WJM56" s="91"/>
      <c r="WJN56" s="91"/>
      <c r="WJO56" s="91"/>
      <c r="WJP56" s="91"/>
      <c r="WJQ56" s="91"/>
      <c r="WJR56" s="91"/>
      <c r="WJS56" s="91"/>
      <c r="WJT56" s="91"/>
      <c r="WJU56" s="91"/>
      <c r="WJV56" s="91"/>
      <c r="WJW56" s="91"/>
      <c r="WJX56" s="91"/>
      <c r="WJY56" s="91"/>
      <c r="WJZ56" s="91"/>
      <c r="WKA56" s="91"/>
      <c r="WKB56" s="91"/>
      <c r="WKC56" s="91"/>
      <c r="WKD56" s="91"/>
      <c r="WKE56" s="91"/>
      <c r="WKF56" s="91"/>
      <c r="WKG56" s="91"/>
      <c r="WKH56" s="91"/>
      <c r="WKI56" s="91"/>
      <c r="WKJ56" s="91"/>
      <c r="WKK56" s="91"/>
      <c r="WKL56" s="91"/>
      <c r="WKM56" s="91"/>
      <c r="WKN56" s="91"/>
      <c r="WKO56" s="91"/>
      <c r="WKP56" s="91"/>
      <c r="WKQ56" s="91"/>
      <c r="WKR56" s="91"/>
      <c r="WKS56" s="91"/>
      <c r="WKT56" s="91"/>
      <c r="WKU56" s="91"/>
      <c r="WKV56" s="91"/>
      <c r="WKW56" s="91"/>
      <c r="WKX56" s="91"/>
      <c r="WKY56" s="91"/>
      <c r="WKZ56" s="91"/>
      <c r="WLA56" s="91"/>
      <c r="WLB56" s="91"/>
      <c r="WLC56" s="91"/>
      <c r="WLD56" s="91"/>
      <c r="WLE56" s="91"/>
      <c r="WLF56" s="91"/>
      <c r="WLG56" s="91"/>
      <c r="WLH56" s="91"/>
      <c r="WLI56" s="91"/>
      <c r="WLJ56" s="91"/>
      <c r="WLK56" s="91"/>
      <c r="WLL56" s="91"/>
      <c r="WLM56" s="91"/>
      <c r="WLN56" s="91"/>
      <c r="WLO56" s="91"/>
      <c r="WLP56" s="91"/>
      <c r="WLQ56" s="91"/>
      <c r="WLR56" s="91"/>
      <c r="WLS56" s="91"/>
      <c r="WLT56" s="91"/>
      <c r="WLU56" s="91"/>
      <c r="WLV56" s="91"/>
      <c r="WLW56" s="91"/>
      <c r="WLX56" s="91"/>
      <c r="WLY56" s="91"/>
      <c r="WLZ56" s="91"/>
      <c r="WMA56" s="91"/>
      <c r="WMB56" s="91"/>
      <c r="WMC56" s="91"/>
      <c r="WMD56" s="91"/>
      <c r="WME56" s="91"/>
      <c r="WMF56" s="91"/>
      <c r="WMG56" s="91"/>
      <c r="WMH56" s="91"/>
      <c r="WMI56" s="91"/>
      <c r="WMJ56" s="91"/>
      <c r="WMK56" s="91"/>
      <c r="WML56" s="91"/>
      <c r="WMM56" s="91"/>
      <c r="WMN56" s="91"/>
      <c r="WMO56" s="91"/>
      <c r="WMP56" s="91"/>
      <c r="WMQ56" s="91"/>
      <c r="WMR56" s="91"/>
      <c r="WMS56" s="91"/>
      <c r="WMT56" s="91"/>
      <c r="WMU56" s="91"/>
      <c r="WMV56" s="91"/>
      <c r="WMW56" s="91"/>
      <c r="WMX56" s="91"/>
      <c r="WMY56" s="91"/>
      <c r="WMZ56" s="91"/>
      <c r="WNA56" s="91"/>
      <c r="WNB56" s="91"/>
      <c r="WNC56" s="91"/>
      <c r="WND56" s="91"/>
      <c r="WNE56" s="91"/>
      <c r="WNF56" s="91"/>
      <c r="WNG56" s="91"/>
      <c r="WNH56" s="91"/>
      <c r="WNI56" s="91"/>
      <c r="WNJ56" s="91"/>
      <c r="WNK56" s="91"/>
      <c r="WNL56" s="91"/>
      <c r="WNM56" s="91"/>
      <c r="WNN56" s="91"/>
      <c r="WNO56" s="91"/>
      <c r="WNP56" s="91"/>
      <c r="WNQ56" s="91"/>
      <c r="WNR56" s="91"/>
      <c r="WNS56" s="91"/>
      <c r="WNT56" s="91"/>
      <c r="WNU56" s="91"/>
      <c r="WNV56" s="91"/>
      <c r="WNW56" s="91"/>
      <c r="WNX56" s="91"/>
      <c r="WNY56" s="91"/>
      <c r="WNZ56" s="91"/>
      <c r="WOA56" s="91"/>
      <c r="WOB56" s="91"/>
      <c r="WOC56" s="91"/>
      <c r="WOD56" s="91"/>
      <c r="WOE56" s="91"/>
      <c r="WOF56" s="91"/>
      <c r="WOG56" s="91"/>
      <c r="WOH56" s="91"/>
      <c r="WOI56" s="91"/>
      <c r="WOJ56" s="91"/>
      <c r="WOK56" s="91"/>
      <c r="WOL56" s="91"/>
      <c r="WOM56" s="91"/>
      <c r="WON56" s="91"/>
      <c r="WOO56" s="91"/>
      <c r="WOP56" s="91"/>
      <c r="WOQ56" s="91"/>
      <c r="WOR56" s="91"/>
      <c r="WOS56" s="91"/>
      <c r="WOT56" s="91"/>
      <c r="WOU56" s="91"/>
      <c r="WOV56" s="91"/>
      <c r="WOW56" s="91"/>
      <c r="WOX56" s="91"/>
      <c r="WOY56" s="91"/>
      <c r="WOZ56" s="91"/>
      <c r="WPA56" s="91"/>
      <c r="WPB56" s="91"/>
      <c r="WPC56" s="91"/>
      <c r="WPD56" s="91"/>
      <c r="WPE56" s="91"/>
      <c r="WPF56" s="91"/>
      <c r="WPG56" s="91"/>
      <c r="WPH56" s="91"/>
      <c r="WPI56" s="91"/>
      <c r="WPJ56" s="91"/>
      <c r="WPK56" s="91"/>
      <c r="WPL56" s="91"/>
      <c r="WPM56" s="91"/>
      <c r="WPN56" s="91"/>
      <c r="WPO56" s="91"/>
      <c r="WPP56" s="91"/>
      <c r="WPQ56" s="91"/>
      <c r="WPR56" s="91"/>
      <c r="WPS56" s="91"/>
      <c r="WPT56" s="91"/>
      <c r="WPU56" s="91"/>
      <c r="WPV56" s="91"/>
      <c r="WPW56" s="91"/>
      <c r="WPX56" s="91"/>
      <c r="WPY56" s="91"/>
      <c r="WPZ56" s="91"/>
      <c r="WQA56" s="91"/>
      <c r="WQB56" s="91"/>
      <c r="WQC56" s="91"/>
      <c r="WQD56" s="91"/>
      <c r="WQE56" s="91"/>
      <c r="WQF56" s="91"/>
      <c r="WQG56" s="91"/>
      <c r="WQH56" s="91"/>
      <c r="WQI56" s="91"/>
      <c r="WQJ56" s="91"/>
      <c r="WQK56" s="91"/>
      <c r="WQL56" s="91"/>
      <c r="WQM56" s="91"/>
      <c r="WQN56" s="91"/>
      <c r="WQO56" s="91"/>
      <c r="WQP56" s="91"/>
      <c r="WQQ56" s="91"/>
      <c r="WQR56" s="91"/>
      <c r="WQS56" s="91"/>
      <c r="WQT56" s="91"/>
      <c r="WQU56" s="91"/>
      <c r="WQV56" s="91"/>
      <c r="WQW56" s="91"/>
      <c r="WQX56" s="91"/>
      <c r="WQY56" s="91"/>
      <c r="WQZ56" s="91"/>
      <c r="WRA56" s="91"/>
      <c r="WRB56" s="91"/>
      <c r="WRC56" s="91"/>
      <c r="WRD56" s="91"/>
      <c r="WRE56" s="91"/>
      <c r="WRF56" s="91"/>
      <c r="WRG56" s="91"/>
      <c r="WRH56" s="91"/>
      <c r="WRI56" s="91"/>
      <c r="WRJ56" s="91"/>
      <c r="WRK56" s="91"/>
      <c r="WRL56" s="91"/>
      <c r="WRM56" s="91"/>
      <c r="WRN56" s="91"/>
      <c r="WRO56" s="91"/>
      <c r="WRP56" s="91"/>
      <c r="WRQ56" s="91"/>
      <c r="WRR56" s="91"/>
      <c r="WRS56" s="91"/>
      <c r="WRT56" s="91"/>
      <c r="WRU56" s="91"/>
      <c r="WRV56" s="91"/>
      <c r="WRW56" s="91"/>
      <c r="WRX56" s="91"/>
      <c r="WRY56" s="91"/>
      <c r="WRZ56" s="91"/>
      <c r="WSA56" s="91"/>
      <c r="WSB56" s="91"/>
      <c r="WSC56" s="91"/>
      <c r="WSD56" s="91"/>
      <c r="WSE56" s="91"/>
      <c r="WSF56" s="91"/>
      <c r="WSG56" s="91"/>
      <c r="WSH56" s="91"/>
      <c r="WSI56" s="91"/>
      <c r="WSJ56" s="91"/>
      <c r="WSK56" s="91"/>
      <c r="WSL56" s="91"/>
      <c r="WSM56" s="91"/>
      <c r="WSN56" s="91"/>
      <c r="WSO56" s="91"/>
      <c r="WSP56" s="91"/>
      <c r="WSQ56" s="91"/>
      <c r="WSR56" s="91"/>
      <c r="WSS56" s="91"/>
      <c r="WST56" s="91"/>
      <c r="WSU56" s="91"/>
      <c r="WSV56" s="91"/>
      <c r="WSW56" s="91"/>
      <c r="WSX56" s="91"/>
      <c r="WSY56" s="91"/>
      <c r="WSZ56" s="91"/>
      <c r="WTA56" s="91"/>
      <c r="WTB56" s="91"/>
      <c r="WTC56" s="91"/>
      <c r="WTD56" s="91"/>
      <c r="WTE56" s="91"/>
      <c r="WTF56" s="91"/>
      <c r="WTG56" s="91"/>
      <c r="WTH56" s="91"/>
      <c r="WTI56" s="91"/>
      <c r="WTJ56" s="91"/>
      <c r="WTK56" s="91"/>
      <c r="WTL56" s="91"/>
      <c r="WTM56" s="91"/>
      <c r="WTN56" s="91"/>
      <c r="WTO56" s="91"/>
      <c r="WTP56" s="91"/>
      <c r="WTQ56" s="91"/>
      <c r="WTR56" s="91"/>
      <c r="WTS56" s="91"/>
      <c r="WTT56" s="91"/>
      <c r="WTU56" s="91"/>
      <c r="WTV56" s="91"/>
      <c r="WTW56" s="91"/>
      <c r="WTX56" s="91"/>
      <c r="WTY56" s="91"/>
      <c r="WTZ56" s="91"/>
      <c r="WUA56" s="91"/>
      <c r="WUB56" s="91"/>
      <c r="WUC56" s="91"/>
      <c r="WUD56" s="91"/>
      <c r="WUE56" s="91"/>
      <c r="WUF56" s="91"/>
      <c r="WUG56" s="91"/>
      <c r="WUH56" s="91"/>
      <c r="WUI56" s="91"/>
      <c r="WUJ56" s="91"/>
      <c r="WUK56" s="91"/>
      <c r="WUL56" s="91"/>
      <c r="WUM56" s="91"/>
      <c r="WUN56" s="91"/>
      <c r="WUO56" s="91"/>
      <c r="WUP56" s="91"/>
      <c r="WUQ56" s="91"/>
      <c r="WUR56" s="91"/>
      <c r="WUS56" s="91"/>
      <c r="WUT56" s="91"/>
      <c r="WUU56" s="91"/>
      <c r="WUV56" s="91"/>
      <c r="WUW56" s="91"/>
      <c r="WUX56" s="91"/>
      <c r="WUY56" s="91"/>
      <c r="WUZ56" s="91"/>
      <c r="WVA56" s="91"/>
      <c r="WVB56" s="91"/>
      <c r="WVC56" s="91"/>
      <c r="WVD56" s="91"/>
      <c r="WVE56" s="91"/>
      <c r="WVF56" s="91"/>
      <c r="WVG56" s="91"/>
      <c r="WVH56" s="91"/>
      <c r="WVI56" s="91"/>
      <c r="WVJ56" s="91"/>
      <c r="WVK56" s="91"/>
      <c r="WVL56" s="91"/>
      <c r="WVM56" s="91"/>
      <c r="WVN56" s="91"/>
      <c r="WVO56" s="91"/>
      <c r="WVP56" s="91"/>
      <c r="WVQ56" s="91"/>
      <c r="WVR56" s="91"/>
      <c r="WVS56" s="91"/>
      <c r="WVT56" s="91"/>
      <c r="WVU56" s="91"/>
      <c r="WVV56" s="91"/>
      <c r="WVW56" s="91"/>
      <c r="WVX56" s="91"/>
      <c r="WVY56" s="91"/>
      <c r="WVZ56" s="91"/>
      <c r="WWA56" s="91"/>
      <c r="WWB56" s="91"/>
      <c r="WWC56" s="91"/>
      <c r="WWD56" s="91"/>
      <c r="WWE56" s="91"/>
      <c r="WWF56" s="91"/>
      <c r="WWG56" s="91"/>
      <c r="WWH56" s="91"/>
      <c r="WWI56" s="91"/>
      <c r="WWJ56" s="91"/>
      <c r="WWK56" s="91"/>
      <c r="WWL56" s="91"/>
      <c r="WWM56" s="91"/>
      <c r="WWN56" s="91"/>
      <c r="WWO56" s="91"/>
      <c r="WWP56" s="91"/>
      <c r="WWQ56" s="91"/>
      <c r="WWR56" s="91"/>
      <c r="WWS56" s="91"/>
      <c r="WWT56" s="91"/>
      <c r="WWU56" s="91"/>
      <c r="WWV56" s="91"/>
      <c r="WWW56" s="91"/>
      <c r="WWX56" s="91"/>
      <c r="WWY56" s="91"/>
      <c r="WWZ56" s="91"/>
      <c r="WXA56" s="91"/>
      <c r="WXB56" s="91"/>
      <c r="WXC56" s="91"/>
      <c r="WXD56" s="91"/>
      <c r="WXE56" s="91"/>
      <c r="WXF56" s="91"/>
      <c r="WXG56" s="91"/>
      <c r="WXH56" s="91"/>
      <c r="WXI56" s="91"/>
      <c r="WXJ56" s="91"/>
      <c r="WXK56" s="91"/>
      <c r="WXL56" s="91"/>
      <c r="WXM56" s="91"/>
      <c r="WXN56" s="91"/>
      <c r="WXO56" s="91"/>
      <c r="WXP56" s="91"/>
      <c r="WXQ56" s="91"/>
      <c r="WXR56" s="91"/>
      <c r="WXS56" s="91"/>
      <c r="WXT56" s="91"/>
      <c r="WXU56" s="91"/>
      <c r="WXV56" s="91"/>
      <c r="WXW56" s="91"/>
      <c r="WXX56" s="91"/>
      <c r="WXY56" s="91"/>
      <c r="WXZ56" s="91"/>
      <c r="WYA56" s="91"/>
      <c r="WYB56" s="91"/>
      <c r="WYC56" s="91"/>
      <c r="WYD56" s="91"/>
      <c r="WYE56" s="91"/>
      <c r="WYF56" s="91"/>
      <c r="WYG56" s="91"/>
      <c r="WYH56" s="91"/>
      <c r="WYI56" s="91"/>
      <c r="WYJ56" s="91"/>
      <c r="WYK56" s="91"/>
      <c r="WYL56" s="91"/>
      <c r="WYM56" s="91"/>
      <c r="WYN56" s="91"/>
      <c r="WYO56" s="91"/>
      <c r="WYP56" s="91"/>
      <c r="WYQ56" s="91"/>
      <c r="WYR56" s="91"/>
      <c r="WYS56" s="91"/>
      <c r="WYT56" s="91"/>
      <c r="WYU56" s="91"/>
      <c r="WYV56" s="91"/>
      <c r="WYW56" s="91"/>
      <c r="WYX56" s="91"/>
      <c r="WYY56" s="91"/>
      <c r="WYZ56" s="91"/>
      <c r="WZA56" s="91"/>
      <c r="WZB56" s="91"/>
      <c r="WZC56" s="91"/>
      <c r="WZD56" s="91"/>
      <c r="WZE56" s="91"/>
      <c r="WZF56" s="91"/>
      <c r="WZG56" s="91"/>
      <c r="WZH56" s="91"/>
      <c r="WZI56" s="91"/>
      <c r="WZJ56" s="91"/>
      <c r="WZK56" s="91"/>
      <c r="WZL56" s="91"/>
      <c r="WZM56" s="91"/>
      <c r="WZN56" s="91"/>
      <c r="WZO56" s="91"/>
      <c r="WZP56" s="91"/>
      <c r="WZQ56" s="91"/>
      <c r="WZR56" s="91"/>
      <c r="WZS56" s="91"/>
      <c r="WZT56" s="91"/>
      <c r="WZU56" s="91"/>
      <c r="WZV56" s="91"/>
      <c r="WZW56" s="91"/>
      <c r="WZX56" s="91"/>
      <c r="WZY56" s="91"/>
      <c r="WZZ56" s="91"/>
      <c r="XAA56" s="91"/>
      <c r="XAB56" s="91"/>
      <c r="XAC56" s="91"/>
      <c r="XAD56" s="91"/>
      <c r="XAE56" s="91"/>
      <c r="XAF56" s="91"/>
      <c r="XAG56" s="91"/>
      <c r="XAH56" s="91"/>
      <c r="XAI56" s="91"/>
      <c r="XAJ56" s="91"/>
      <c r="XAK56" s="91"/>
      <c r="XAL56" s="91"/>
      <c r="XAM56" s="91"/>
      <c r="XAN56" s="91"/>
      <c r="XAO56" s="91"/>
      <c r="XAP56" s="91"/>
      <c r="XAQ56" s="91"/>
      <c r="XAR56" s="91"/>
      <c r="XAS56" s="91"/>
      <c r="XAT56" s="91"/>
      <c r="XAU56" s="91"/>
      <c r="XAV56" s="91"/>
      <c r="XAW56" s="91"/>
      <c r="XAX56" s="91"/>
      <c r="XAY56" s="91"/>
      <c r="XAZ56" s="91"/>
      <c r="XBA56" s="91"/>
      <c r="XBB56" s="91"/>
      <c r="XBC56" s="91"/>
      <c r="XBD56" s="91"/>
      <c r="XBE56" s="91"/>
      <c r="XBF56" s="91"/>
      <c r="XBG56" s="91"/>
      <c r="XBH56" s="91"/>
      <c r="XBI56" s="91"/>
      <c r="XBJ56" s="91"/>
      <c r="XBK56" s="91"/>
      <c r="XBL56" s="91"/>
      <c r="XBM56" s="91"/>
      <c r="XBN56" s="91"/>
      <c r="XBO56" s="91"/>
      <c r="XBP56" s="91"/>
      <c r="XBQ56" s="91"/>
      <c r="XBR56" s="91"/>
      <c r="XBS56" s="91"/>
      <c r="XBT56" s="91"/>
      <c r="XBU56" s="91"/>
      <c r="XBV56" s="91"/>
      <c r="XBW56" s="91"/>
      <c r="XBX56" s="91"/>
      <c r="XBY56" s="91"/>
      <c r="XBZ56" s="91"/>
      <c r="XCA56" s="91"/>
      <c r="XCB56" s="91"/>
      <c r="XCC56" s="91"/>
      <c r="XCD56" s="91"/>
      <c r="XCE56" s="91"/>
      <c r="XCF56" s="91"/>
      <c r="XCG56" s="91"/>
      <c r="XCH56" s="91"/>
      <c r="XCI56" s="91"/>
      <c r="XCJ56" s="91"/>
      <c r="XCK56" s="91"/>
      <c r="XCL56" s="91"/>
      <c r="XCM56" s="91"/>
      <c r="XCN56" s="91"/>
      <c r="XCO56" s="91"/>
      <c r="XCP56" s="91"/>
      <c r="XCQ56" s="91"/>
      <c r="XCR56" s="91"/>
      <c r="XCS56" s="91"/>
      <c r="XCT56" s="91"/>
      <c r="XCU56" s="91"/>
      <c r="XCV56" s="91"/>
      <c r="XCW56" s="91"/>
      <c r="XCX56" s="91"/>
      <c r="XCY56" s="91"/>
      <c r="XCZ56" s="91"/>
      <c r="XDA56" s="91"/>
      <c r="XDB56" s="91"/>
      <c r="XDC56" s="91"/>
      <c r="XDD56" s="91"/>
      <c r="XDE56" s="91"/>
      <c r="XDF56" s="91"/>
      <c r="XDG56" s="91"/>
      <c r="XDH56" s="91"/>
      <c r="XDI56" s="91"/>
      <c r="XDJ56" s="91"/>
      <c r="XDK56" s="91"/>
      <c r="XDL56" s="91"/>
      <c r="XDM56" s="91"/>
      <c r="XDN56" s="91"/>
      <c r="XDO56" s="91"/>
      <c r="XDP56" s="91"/>
      <c r="XDQ56" s="91"/>
      <c r="XDR56" s="91"/>
      <c r="XDS56" s="91"/>
      <c r="XDT56" s="91"/>
      <c r="XDU56" s="91"/>
      <c r="XDV56" s="91"/>
      <c r="XDW56" s="91"/>
      <c r="XDX56" s="91"/>
      <c r="XDY56" s="91"/>
      <c r="XDZ56" s="91"/>
      <c r="XEA56" s="91"/>
      <c r="XEB56" s="91"/>
      <c r="XEC56" s="91"/>
      <c r="XED56" s="91"/>
      <c r="XEE56" s="91"/>
      <c r="XEF56" s="91"/>
      <c r="XEG56" s="91"/>
      <c r="XEH56" s="91"/>
      <c r="XEI56" s="91"/>
      <c r="XEJ56" s="91"/>
      <c r="XEK56" s="91"/>
      <c r="XEL56" s="91"/>
      <c r="XEM56" s="91"/>
      <c r="XEN56" s="91"/>
      <c r="XEO56" s="91"/>
      <c r="XEP56" s="91"/>
      <c r="XEQ56" s="91"/>
      <c r="XER56" s="91"/>
      <c r="XES56" s="91"/>
      <c r="XET56" s="91"/>
      <c r="XEU56" s="91"/>
      <c r="XEV56" s="91"/>
      <c r="XEW56" s="91"/>
      <c r="XEX56" s="91"/>
      <c r="XEY56" s="91"/>
      <c r="XEZ56" s="91"/>
      <c r="XFA56" s="91"/>
      <c r="XFB56" s="91"/>
      <c r="XFC56" s="91"/>
      <c r="XFD56" s="91"/>
    </row>
    <row r="57" spans="1:16384" ht="15.75" thickBot="1" x14ac:dyDescent="0.3">
      <c r="B57" s="74" t="str">
        <f>Antecedentes!B2</f>
        <v>INPUT H1</v>
      </c>
    </row>
    <row r="58" spans="1:16384" ht="153" customHeight="1" thickBot="1" x14ac:dyDescent="0.3">
      <c r="B58" s="425" t="s">
        <v>13</v>
      </c>
      <c r="C58" s="425"/>
      <c r="D58" s="425"/>
      <c r="E58" s="425"/>
      <c r="F58" s="425"/>
      <c r="G58" s="425"/>
      <c r="H58" s="425"/>
      <c r="I58" s="425"/>
      <c r="J58" s="423" t="s">
        <v>506</v>
      </c>
      <c r="K58" s="423"/>
      <c r="L58" s="423"/>
      <c r="M58" s="423"/>
      <c r="N58" s="423"/>
      <c r="O58" s="423"/>
      <c r="P58" s="423"/>
      <c r="Q58" s="423"/>
      <c r="R58" s="423"/>
      <c r="S58" s="423"/>
      <c r="T58" s="423"/>
      <c r="U58" s="423"/>
      <c r="W58" s="92"/>
      <c r="X58" s="92"/>
      <c r="Y58" s="92"/>
      <c r="Z58" s="92"/>
      <c r="AA58" s="92"/>
      <c r="AB58" s="92"/>
      <c r="AC58" s="92"/>
      <c r="AD58" s="92"/>
      <c r="AE58" s="92"/>
      <c r="AF58" s="92"/>
      <c r="AG58" s="92"/>
      <c r="AH58" s="92"/>
    </row>
    <row r="59" spans="1:16384" ht="15.75" thickBot="1" x14ac:dyDescent="0.3">
      <c r="B59" s="82"/>
      <c r="C59" s="82"/>
      <c r="D59" s="82"/>
      <c r="E59" s="82"/>
      <c r="F59" s="7"/>
      <c r="G59" s="7"/>
      <c r="H59" s="7"/>
      <c r="I59" s="7"/>
      <c r="J59" s="7"/>
      <c r="K59" s="7"/>
      <c r="L59" s="7"/>
      <c r="M59" s="7"/>
      <c r="N59" s="7"/>
      <c r="O59" s="7"/>
      <c r="P59" s="7"/>
      <c r="Q59" s="7"/>
      <c r="R59" s="7"/>
      <c r="S59" s="7"/>
      <c r="T59" s="7"/>
      <c r="U59" s="7"/>
    </row>
    <row r="60" spans="1:16384" ht="152.25" customHeight="1" thickBot="1" x14ac:dyDescent="0.3">
      <c r="B60" s="426" t="s">
        <v>232</v>
      </c>
      <c r="C60" s="426"/>
      <c r="D60" s="426"/>
      <c r="E60" s="426"/>
      <c r="F60" s="426"/>
      <c r="G60" s="426"/>
      <c r="H60" s="426"/>
      <c r="I60" s="426"/>
      <c r="J60" s="424" t="s">
        <v>546</v>
      </c>
      <c r="K60" s="424"/>
      <c r="L60" s="424"/>
      <c r="M60" s="424"/>
      <c r="N60" s="424"/>
      <c r="O60" s="424"/>
      <c r="P60" s="424"/>
      <c r="Q60" s="424"/>
      <c r="R60" s="424"/>
      <c r="S60" s="424"/>
      <c r="T60" s="424"/>
      <c r="U60" s="424"/>
    </row>
    <row r="61" spans="1:16384" ht="15.75" thickBot="1" x14ac:dyDescent="0.3">
      <c r="B61" s="82"/>
      <c r="C61" s="82"/>
      <c r="D61" s="82"/>
      <c r="E61" s="82"/>
      <c r="F61" s="7"/>
      <c r="G61" s="7"/>
      <c r="H61" s="7"/>
      <c r="I61" s="7"/>
      <c r="J61" s="7"/>
      <c r="K61" s="7"/>
      <c r="L61" s="7"/>
      <c r="M61" s="7"/>
      <c r="N61" s="7"/>
      <c r="O61" s="7"/>
      <c r="P61" s="7"/>
      <c r="Q61" s="7"/>
      <c r="R61" s="7"/>
      <c r="S61" s="7"/>
      <c r="T61" s="7"/>
      <c r="U61" s="7"/>
    </row>
    <row r="62" spans="1:16384" ht="129.75" customHeight="1" thickBot="1" x14ac:dyDescent="0.3">
      <c r="B62" s="426" t="s">
        <v>424</v>
      </c>
      <c r="C62" s="426"/>
      <c r="D62" s="426"/>
      <c r="E62" s="426"/>
      <c r="F62" s="426"/>
      <c r="G62" s="426"/>
      <c r="H62" s="426"/>
      <c r="I62" s="426"/>
      <c r="J62" s="424" t="s">
        <v>515</v>
      </c>
      <c r="K62" s="424"/>
      <c r="L62" s="424"/>
      <c r="M62" s="424"/>
      <c r="N62" s="424"/>
      <c r="O62" s="424"/>
      <c r="P62" s="424"/>
      <c r="Q62" s="424"/>
      <c r="R62" s="424"/>
      <c r="S62" s="424"/>
      <c r="T62" s="424"/>
      <c r="U62" s="424"/>
    </row>
    <row r="63" spans="1:16384" s="9" customFormat="1" ht="15" customHeight="1" thickBot="1" x14ac:dyDescent="0.3">
      <c r="B63" s="141"/>
      <c r="C63" s="141"/>
      <c r="D63" s="141"/>
      <c r="E63" s="141"/>
      <c r="F63" s="141"/>
      <c r="G63" s="141"/>
      <c r="H63" s="141"/>
      <c r="I63" s="141"/>
      <c r="J63" s="148"/>
      <c r="K63" s="148"/>
      <c r="L63" s="148"/>
      <c r="M63" s="148"/>
      <c r="N63" s="148"/>
      <c r="O63" s="148"/>
      <c r="P63" s="148"/>
      <c r="Q63" s="148"/>
      <c r="R63" s="148"/>
      <c r="S63" s="148"/>
      <c r="T63" s="148"/>
      <c r="U63" s="148"/>
    </row>
    <row r="64" spans="1:16384" ht="58.5" customHeight="1" thickBot="1" x14ac:dyDescent="0.3">
      <c r="B64" s="425" t="s">
        <v>262</v>
      </c>
      <c r="C64" s="425"/>
      <c r="D64" s="425"/>
      <c r="E64" s="425"/>
      <c r="F64" s="425"/>
      <c r="G64" s="425"/>
      <c r="H64" s="425"/>
      <c r="I64" s="425"/>
      <c r="J64" s="430" t="str">
        <f ca="1">+IF(INDIRECT("'"&amp;$B2&amp;"'!$B$74")=0,"",INDIRECT("'"&amp;$B2&amp;"'!$B$74"))</f>
        <v>SI</v>
      </c>
      <c r="K64" s="430"/>
      <c r="L64" s="366"/>
      <c r="M64" s="433" t="s">
        <v>319</v>
      </c>
      <c r="N64" s="433"/>
      <c r="O64" s="433"/>
      <c r="P64" s="430" t="str">
        <f ca="1">+IF(INDIRECT("'"&amp;$B2&amp;"'!$B$75")=0,"",INDIRECT("'"&amp;$B2&amp;"'!$B$75"))</f>
        <v>No presenta línea base.</v>
      </c>
      <c r="Q64" s="430"/>
      <c r="R64" s="430"/>
      <c r="S64" s="430"/>
      <c r="T64" s="430"/>
      <c r="U64" s="430"/>
      <c r="V64" s="149"/>
      <c r="W64" s="348"/>
      <c r="X64" s="348"/>
      <c r="Y64" s="149"/>
      <c r="Z64" s="149"/>
      <c r="AA64" s="149"/>
      <c r="AB64" s="150"/>
      <c r="AC64" s="431"/>
      <c r="AD64" s="432"/>
      <c r="AE64" s="432"/>
      <c r="AF64" s="432"/>
      <c r="AG64" s="432"/>
      <c r="AK64" s="9"/>
      <c r="AL64" s="9"/>
    </row>
    <row r="65" x14ac:dyDescent="0.25"/>
  </sheetData>
  <sheetProtection selectLockedCells="1"/>
  <mergeCells count="60">
    <mergeCell ref="B64:I64"/>
    <mergeCell ref="J64:K64"/>
    <mergeCell ref="AC64:AG64"/>
    <mergeCell ref="M64:O64"/>
    <mergeCell ref="P64:U64"/>
    <mergeCell ref="B6:H6"/>
    <mergeCell ref="B10:H10"/>
    <mergeCell ref="B32:H32"/>
    <mergeCell ref="I32:N32"/>
    <mergeCell ref="B26:H26"/>
    <mergeCell ref="I26:N26"/>
    <mergeCell ref="B30:H30"/>
    <mergeCell ref="I30:N30"/>
    <mergeCell ref="I14:N14"/>
    <mergeCell ref="B14:H14"/>
    <mergeCell ref="B12:H12"/>
    <mergeCell ref="I12:N12"/>
    <mergeCell ref="B28:H28"/>
    <mergeCell ref="I28:N28"/>
    <mergeCell ref="B52:H52"/>
    <mergeCell ref="I52:N52"/>
    <mergeCell ref="B54:H54"/>
    <mergeCell ref="I54:N54"/>
    <mergeCell ref="B42:H42"/>
    <mergeCell ref="I42:N42"/>
    <mergeCell ref="B46:H46"/>
    <mergeCell ref="I46:N46"/>
    <mergeCell ref="B48:H48"/>
    <mergeCell ref="I48:N48"/>
    <mergeCell ref="B50:H50"/>
    <mergeCell ref="I50:N50"/>
    <mergeCell ref="B44:H44"/>
    <mergeCell ref="I44:N44"/>
    <mergeCell ref="T6:AC6"/>
    <mergeCell ref="P14:AA14"/>
    <mergeCell ref="P16:AA16"/>
    <mergeCell ref="P10:AA10"/>
    <mergeCell ref="K6:Q6"/>
    <mergeCell ref="I10:N10"/>
    <mergeCell ref="B38:H38"/>
    <mergeCell ref="I38:N38"/>
    <mergeCell ref="B22:H22"/>
    <mergeCell ref="I16:N16"/>
    <mergeCell ref="I18:N18"/>
    <mergeCell ref="I20:N20"/>
    <mergeCell ref="I22:N22"/>
    <mergeCell ref="B16:H16"/>
    <mergeCell ref="B18:H18"/>
    <mergeCell ref="B20:H20"/>
    <mergeCell ref="B34:H34"/>
    <mergeCell ref="B36:H36"/>
    <mergeCell ref="I36:N36"/>
    <mergeCell ref="I34:N34"/>
    <mergeCell ref="B56:G56"/>
    <mergeCell ref="J58:U58"/>
    <mergeCell ref="J60:U60"/>
    <mergeCell ref="J62:U62"/>
    <mergeCell ref="B58:I58"/>
    <mergeCell ref="B60:I60"/>
    <mergeCell ref="B62:I62"/>
  </mergeCells>
  <conditionalFormatting sqref="V64:AB64">
    <cfRule type="expression" dxfId="3448" priority="12">
      <formula>OR($J$10="no",$J$10="")</formula>
    </cfRule>
  </conditionalFormatting>
  <conditionalFormatting sqref="B8:AA54">
    <cfRule type="expression" dxfId="3447" priority="5">
      <formula>$I$6="NO"</formula>
    </cfRule>
  </conditionalFormatting>
  <conditionalFormatting sqref="B40:N54">
    <cfRule type="expression" dxfId="3446" priority="4">
      <formula>$R$6=2</formula>
    </cfRule>
  </conditionalFormatting>
  <conditionalFormatting sqref="B24:N54">
    <cfRule type="expression" dxfId="3445" priority="3">
      <formula>$R$6=1</formula>
    </cfRule>
  </conditionalFormatting>
  <conditionalFormatting sqref="K6:R6">
    <cfRule type="expression" dxfId="3444" priority="1">
      <formula>$I$6="NO"</formula>
    </cfRule>
  </conditionalFormatting>
  <dataValidations count="6">
    <dataValidation type="list" showInputMessage="1" showErrorMessage="1" errorTitle="Máximo 3 evaluaciones" error="Ingresar un máximo de 3 evaluaciones" sqref="R6">
      <formula1>$AG$5:$AG$8</formula1>
    </dataValidation>
    <dataValidation type="list" allowBlank="1" showInputMessage="1" showErrorMessage="1" sqref="C7:E7">
      <formula1>$AH$3:$AH$4</formula1>
    </dataValidation>
    <dataValidation type="list" allowBlank="1" showInputMessage="1" showErrorMessage="1" sqref="I6 J64:K64">
      <formula1>$AG$3:$AG$4</formula1>
    </dataValidation>
    <dataValidation type="textLength" operator="lessThan" showInputMessage="1" showErrorMessage="1" sqref="J58:U58">
      <formula1>1000</formula1>
    </dataValidation>
    <dataValidation type="textLength" operator="lessThan" showInputMessage="1" showErrorMessage="1" error="Max 2.000 caracteres" sqref="J60:U60">
      <formula1>2000</formula1>
    </dataValidation>
    <dataValidation type="textLength" operator="lessThan" showInputMessage="1" showErrorMessage="1" error="Max 2.000 Caracteres" sqref="J62:U62">
      <formula1>2000</formula1>
    </dataValidation>
  </dataValidations>
  <pageMargins left="0.7" right="0.7" top="0.75" bottom="0.75" header="0.3" footer="0.3"/>
  <ignoredErrors>
    <ignoredError sqref="I26:N54 I23:N25 I7:AC22 O23:AC25 J6:Q6 S6:AC6" unlocked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L244"/>
  <sheetViews>
    <sheetView showGridLines="0" tabSelected="1" topLeftCell="A242" zoomScale="90" zoomScaleNormal="90" workbookViewId="0">
      <selection activeCell="M17" sqref="M17:X17"/>
    </sheetView>
  </sheetViews>
  <sheetFormatPr baseColWidth="10" defaultColWidth="0" defaultRowHeight="15" zeroHeight="1" x14ac:dyDescent="0.25"/>
  <cols>
    <col min="1" max="1" width="1.85546875" style="2" customWidth="1"/>
    <col min="2" max="24" width="5.7109375" style="2" customWidth="1"/>
    <col min="25" max="25" width="5.5703125" style="2" customWidth="1"/>
    <col min="26" max="26" width="4.85546875" style="2" customWidth="1"/>
    <col min="27" max="27" width="7.28515625" style="2" customWidth="1"/>
    <col min="28" max="28" width="6.42578125" style="2" customWidth="1"/>
    <col min="29" max="32" width="5.5703125" style="2" customWidth="1"/>
    <col min="33" max="33" width="8.7109375" style="2" customWidth="1"/>
    <col min="34" max="34" width="2.5703125" style="2" hidden="1" customWidth="1"/>
    <col min="35" max="35" width="16.140625" style="2" hidden="1" customWidth="1"/>
    <col min="36" max="38" width="15.85546875" style="2" hidden="1" customWidth="1"/>
    <col min="39" max="16384" width="11.42578125" style="2" hidden="1"/>
  </cols>
  <sheetData>
    <row r="1" spans="2:38" s="1" customFormat="1" ht="84" customHeight="1" thickBot="1" x14ac:dyDescent="0.45">
      <c r="F1" s="80" t="str">
        <f ca="1">+Antecedentes!G1</f>
        <v>Fondo Fomento del Arte en la Educación</v>
      </c>
      <c r="G1" s="25"/>
    </row>
    <row r="2" spans="2:38" ht="15.75" thickTop="1" x14ac:dyDescent="0.25">
      <c r="B2" s="74" t="s">
        <v>478</v>
      </c>
    </row>
    <row r="3" spans="2:38" x14ac:dyDescent="0.25">
      <c r="B3" s="263" t="s">
        <v>373</v>
      </c>
      <c r="C3" s="264"/>
      <c r="D3" s="264"/>
      <c r="E3" s="264"/>
      <c r="F3" s="264"/>
      <c r="G3" s="264"/>
      <c r="H3" s="264"/>
      <c r="I3" s="264"/>
      <c r="J3" s="145"/>
      <c r="K3" s="145"/>
      <c r="L3" s="145"/>
      <c r="M3" s="145"/>
      <c r="N3" s="145"/>
      <c r="O3" s="145"/>
      <c r="P3" s="145"/>
      <c r="Q3" s="145"/>
      <c r="R3" s="145"/>
      <c r="S3" s="145"/>
      <c r="T3" s="145"/>
      <c r="U3" s="145"/>
      <c r="V3" s="145"/>
      <c r="W3" s="145"/>
      <c r="X3" s="145"/>
      <c r="Y3" s="145"/>
      <c r="Z3" s="145"/>
      <c r="AA3" s="145"/>
      <c r="AB3" s="145"/>
      <c r="AJ3" s="107" t="s">
        <v>325</v>
      </c>
      <c r="AK3" s="107" t="b">
        <v>0</v>
      </c>
    </row>
    <row r="4" spans="2:38" x14ac:dyDescent="0.25">
      <c r="B4" s="10"/>
      <c r="C4" s="10"/>
      <c r="D4" s="10"/>
      <c r="E4" s="10"/>
      <c r="AJ4" s="2" t="s">
        <v>317</v>
      </c>
      <c r="AK4" s="9">
        <v>0</v>
      </c>
      <c r="AL4" s="9" t="s">
        <v>316</v>
      </c>
    </row>
    <row r="5" spans="2:38" ht="66.75" customHeight="1" x14ac:dyDescent="0.25">
      <c r="B5" s="426" t="s">
        <v>14</v>
      </c>
      <c r="C5" s="426"/>
      <c r="D5" s="426"/>
      <c r="E5" s="426"/>
      <c r="F5" s="426"/>
      <c r="G5" s="426"/>
      <c r="H5" s="426"/>
      <c r="I5" s="426"/>
      <c r="J5" s="449" t="s">
        <v>507</v>
      </c>
      <c r="K5" s="449"/>
      <c r="L5" s="449"/>
      <c r="M5" s="449"/>
      <c r="N5" s="449"/>
      <c r="O5" s="449"/>
      <c r="P5" s="449"/>
      <c r="Q5" s="449"/>
      <c r="R5" s="449"/>
      <c r="S5" s="449"/>
      <c r="T5" s="7"/>
      <c r="U5" s="451"/>
      <c r="V5" s="451"/>
      <c r="W5" s="451"/>
      <c r="X5" s="451"/>
      <c r="Y5" s="451"/>
      <c r="Z5" s="451"/>
      <c r="AA5" s="451"/>
      <c r="AB5" s="7"/>
      <c r="AJ5" s="2" t="s">
        <v>318</v>
      </c>
      <c r="AK5" s="9">
        <v>1</v>
      </c>
      <c r="AL5" s="9">
        <v>1</v>
      </c>
    </row>
    <row r="6" spans="2:38" x14ac:dyDescent="0.25">
      <c r="B6" s="82"/>
      <c r="C6" s="82"/>
      <c r="D6" s="82"/>
      <c r="E6" s="82"/>
      <c r="F6" s="7"/>
      <c r="G6" s="7"/>
      <c r="H6" s="7"/>
      <c r="I6" s="7"/>
      <c r="J6" s="7"/>
      <c r="K6" s="7"/>
      <c r="L6" s="7"/>
      <c r="M6" s="7"/>
      <c r="N6" s="7"/>
      <c r="O6" s="7"/>
      <c r="P6" s="7"/>
      <c r="Q6" s="7"/>
      <c r="R6" s="7"/>
      <c r="S6" s="7"/>
      <c r="T6" s="7"/>
      <c r="U6" s="7"/>
      <c r="V6" s="7"/>
      <c r="W6" s="7"/>
      <c r="X6" s="7"/>
      <c r="Y6" s="7"/>
      <c r="Z6" s="7"/>
      <c r="AA6" s="7"/>
      <c r="AB6" s="7"/>
      <c r="AJ6" s="2" t="s">
        <v>234</v>
      </c>
      <c r="AK6" s="2">
        <v>2</v>
      </c>
      <c r="AL6" s="2">
        <v>2</v>
      </c>
    </row>
    <row r="7" spans="2:38" ht="72" customHeight="1" x14ac:dyDescent="0.25">
      <c r="B7" s="426" t="s">
        <v>374</v>
      </c>
      <c r="C7" s="426"/>
      <c r="D7" s="426"/>
      <c r="E7" s="426"/>
      <c r="F7" s="426"/>
      <c r="G7" s="426"/>
      <c r="H7" s="426"/>
      <c r="I7" s="426"/>
      <c r="J7" s="450" t="s">
        <v>516</v>
      </c>
      <c r="K7" s="449"/>
      <c r="L7" s="449"/>
      <c r="M7" s="449"/>
      <c r="N7" s="449"/>
      <c r="O7" s="449"/>
      <c r="P7" s="449"/>
      <c r="Q7" s="449"/>
      <c r="R7" s="449"/>
      <c r="S7" s="449"/>
      <c r="T7" s="7"/>
      <c r="U7" s="451"/>
      <c r="V7" s="451"/>
      <c r="W7" s="451"/>
      <c r="X7" s="451"/>
      <c r="Y7" s="451"/>
      <c r="Z7" s="451"/>
      <c r="AA7" s="451"/>
      <c r="AB7" s="7"/>
      <c r="AJ7" s="2" t="s">
        <v>235</v>
      </c>
      <c r="AK7" s="2">
        <v>3</v>
      </c>
      <c r="AL7" s="2">
        <v>3</v>
      </c>
    </row>
    <row r="8" spans="2:38" x14ac:dyDescent="0.25">
      <c r="B8" s="82"/>
      <c r="C8" s="82"/>
      <c r="D8" s="82"/>
      <c r="E8" s="82"/>
      <c r="F8" s="7"/>
      <c r="G8" s="7"/>
      <c r="H8" s="7"/>
      <c r="I8" s="7"/>
      <c r="J8" s="7"/>
      <c r="K8" s="7"/>
      <c r="L8" s="7"/>
      <c r="M8" s="7"/>
      <c r="N8" s="7"/>
      <c r="O8" s="7"/>
      <c r="P8" s="7"/>
      <c r="Q8" s="7"/>
      <c r="R8" s="7"/>
      <c r="S8" s="7"/>
      <c r="T8" s="7"/>
      <c r="U8" s="7"/>
      <c r="V8" s="7"/>
      <c r="W8" s="7"/>
      <c r="X8" s="7"/>
      <c r="Y8" s="7"/>
      <c r="Z8" s="7"/>
      <c r="AA8" s="7"/>
      <c r="AB8" s="7"/>
      <c r="AJ8" s="2" t="s">
        <v>236</v>
      </c>
      <c r="AK8" s="9">
        <v>4</v>
      </c>
      <c r="AL8" s="9">
        <v>4</v>
      </c>
    </row>
    <row r="9" spans="2:38" s="9" customFormat="1" ht="22.5" customHeight="1" x14ac:dyDescent="0.25">
      <c r="B9" s="11"/>
      <c r="C9" s="11"/>
      <c r="D9" s="11"/>
      <c r="E9" s="11"/>
      <c r="AJ9" s="2" t="s">
        <v>238</v>
      </c>
      <c r="AK9" s="2">
        <v>6</v>
      </c>
      <c r="AL9" s="2">
        <v>6</v>
      </c>
    </row>
    <row r="10" spans="2:38" s="9" customFormat="1" ht="109.5" customHeight="1" x14ac:dyDescent="0.25">
      <c r="B10" s="454" t="s">
        <v>361</v>
      </c>
      <c r="C10" s="426"/>
      <c r="D10" s="426"/>
      <c r="E10" s="426"/>
      <c r="F10" s="426"/>
      <c r="G10" s="426"/>
      <c r="H10" s="426"/>
      <c r="I10" s="426"/>
      <c r="J10" s="426"/>
      <c r="K10" s="426"/>
      <c r="L10" s="426"/>
      <c r="M10" s="455" t="s">
        <v>508</v>
      </c>
      <c r="N10" s="455"/>
      <c r="O10" s="455"/>
      <c r="P10" s="455"/>
      <c r="Q10" s="455"/>
      <c r="R10" s="455"/>
      <c r="S10" s="455"/>
      <c r="T10" s="455"/>
      <c r="U10" s="455"/>
      <c r="V10" s="455"/>
      <c r="W10" s="455"/>
      <c r="X10" s="455"/>
      <c r="Y10" s="67"/>
      <c r="Z10" s="67"/>
      <c r="AA10" s="67"/>
      <c r="AB10" s="67"/>
      <c r="AH10" s="2"/>
      <c r="AI10" s="2"/>
      <c r="AJ10" s="9" t="s">
        <v>239</v>
      </c>
    </row>
    <row r="11" spans="2:38" s="9" customFormat="1" ht="22.5" customHeight="1" x14ac:dyDescent="0.25">
      <c r="B11" s="121"/>
      <c r="C11" s="121"/>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H11" s="2"/>
      <c r="AI11" s="2"/>
      <c r="AJ11" s="2" t="s">
        <v>240</v>
      </c>
    </row>
    <row r="12" spans="2:38" s="9" customFormat="1" ht="22.5" customHeight="1" x14ac:dyDescent="0.25">
      <c r="B12" s="426" t="s">
        <v>287</v>
      </c>
      <c r="C12" s="426"/>
      <c r="D12" s="426"/>
      <c r="E12" s="426"/>
      <c r="F12" s="426"/>
      <c r="G12" s="426"/>
      <c r="H12" s="426"/>
      <c r="I12" s="426"/>
      <c r="J12" s="426"/>
      <c r="K12" s="426"/>
      <c r="L12" s="426"/>
      <c r="M12" s="456" t="str">
        <f ca="1">+IF(INDIRECT("'"&amp;$B2&amp;"'!$B$80")=0,"",INDIRECT("'"&amp;$B2&amp;"'!$B$80"))</f>
        <v>Organizaciones</v>
      </c>
      <c r="N12" s="456"/>
      <c r="O12" s="456"/>
      <c r="P12" s="456"/>
      <c r="Q12" s="67"/>
      <c r="R12" s="67"/>
      <c r="S12" s="67"/>
      <c r="T12" s="67"/>
      <c r="U12" s="67"/>
      <c r="V12" s="67"/>
      <c r="W12" s="67"/>
      <c r="X12" s="67"/>
      <c r="Y12" s="67"/>
      <c r="Z12" s="67"/>
      <c r="AA12" s="67"/>
      <c r="AB12" s="67"/>
      <c r="AH12" s="2"/>
      <c r="AI12" s="2"/>
      <c r="AJ12" s="2" t="s">
        <v>237</v>
      </c>
    </row>
    <row r="13" spans="2:38" s="9" customFormat="1" ht="8.25" customHeight="1" x14ac:dyDescent="0.25">
      <c r="B13" s="141"/>
      <c r="C13" s="141"/>
      <c r="D13" s="141"/>
      <c r="E13" s="141"/>
      <c r="F13" s="141"/>
      <c r="G13" s="141"/>
      <c r="H13" s="141"/>
      <c r="I13" s="141"/>
      <c r="J13" s="141"/>
      <c r="K13" s="141"/>
      <c r="L13" s="141"/>
      <c r="M13" s="146"/>
      <c r="N13" s="146"/>
      <c r="O13" s="146"/>
      <c r="P13" s="146"/>
      <c r="Q13" s="67"/>
      <c r="R13" s="67"/>
      <c r="S13" s="67"/>
      <c r="T13" s="67"/>
      <c r="U13" s="67"/>
      <c r="V13" s="67"/>
      <c r="W13" s="67"/>
      <c r="X13" s="67"/>
      <c r="Y13" s="67"/>
      <c r="Z13" s="67"/>
      <c r="AA13" s="67"/>
      <c r="AB13" s="67"/>
    </row>
    <row r="14" spans="2:38" s="13" customFormat="1" ht="15" customHeight="1" x14ac:dyDescent="0.2">
      <c r="B14" s="457"/>
      <c r="C14" s="457"/>
      <c r="D14" s="457"/>
      <c r="E14" s="457"/>
      <c r="F14" s="457"/>
      <c r="G14" s="457"/>
      <c r="H14" s="457"/>
      <c r="I14" s="55"/>
      <c r="J14" s="55"/>
      <c r="K14" s="147"/>
      <c r="L14" s="147"/>
      <c r="M14" s="434">
        <v>2009</v>
      </c>
      <c r="N14" s="434"/>
      <c r="O14" s="434">
        <v>2010</v>
      </c>
      <c r="P14" s="434"/>
      <c r="Q14" s="434">
        <v>2011</v>
      </c>
      <c r="R14" s="434"/>
      <c r="S14" s="434">
        <v>2012</v>
      </c>
      <c r="T14" s="434"/>
      <c r="U14" s="434">
        <v>2013</v>
      </c>
      <c r="V14" s="434"/>
      <c r="W14" s="55"/>
      <c r="X14" s="55"/>
      <c r="Y14" s="55"/>
      <c r="Z14" s="55"/>
      <c r="AA14" s="55"/>
      <c r="AB14" s="55"/>
      <c r="AC14" s="55"/>
      <c r="AD14" s="55"/>
    </row>
    <row r="15" spans="2:38" s="13" customFormat="1" ht="15" customHeight="1" x14ac:dyDescent="0.2">
      <c r="B15" s="458" t="s">
        <v>372</v>
      </c>
      <c r="C15" s="458"/>
      <c r="D15" s="458"/>
      <c r="E15" s="458"/>
      <c r="F15" s="458"/>
      <c r="G15" s="458"/>
      <c r="H15" s="458"/>
      <c r="I15" s="458"/>
      <c r="J15" s="458"/>
      <c r="K15" s="458"/>
      <c r="L15" s="458"/>
      <c r="M15" s="437">
        <v>-2</v>
      </c>
      <c r="N15" s="437"/>
      <c r="O15" s="437">
        <v>-2</v>
      </c>
      <c r="P15" s="437"/>
      <c r="Q15" s="437">
        <v>54</v>
      </c>
      <c r="R15" s="437"/>
      <c r="S15" s="437">
        <v>57</v>
      </c>
      <c r="T15" s="437"/>
      <c r="U15" s="445"/>
      <c r="V15" s="445"/>
      <c r="W15" s="55"/>
      <c r="X15" s="55"/>
      <c r="Y15" s="55"/>
      <c r="Z15" s="50"/>
      <c r="AA15" s="55"/>
      <c r="AB15" s="55"/>
      <c r="AC15" s="55"/>
      <c r="AD15" s="55"/>
    </row>
    <row r="16" spans="2:38" s="13" customFormat="1" ht="15" customHeight="1" x14ac:dyDescent="0.2">
      <c r="B16" s="198"/>
      <c r="C16" s="198"/>
      <c r="D16" s="198"/>
      <c r="E16" s="198"/>
      <c r="F16" s="198"/>
      <c r="G16" s="198"/>
      <c r="H16" s="198"/>
      <c r="I16" s="55"/>
      <c r="J16" s="55"/>
      <c r="K16" s="147"/>
      <c r="L16" s="147"/>
      <c r="M16" s="197"/>
      <c r="N16" s="197"/>
      <c r="O16" s="197"/>
      <c r="P16" s="197"/>
      <c r="Q16" s="197"/>
      <c r="R16" s="197"/>
      <c r="S16" s="197"/>
      <c r="T16" s="197"/>
      <c r="U16" s="55"/>
      <c r="V16" s="55"/>
      <c r="W16" s="55"/>
      <c r="X16" s="55"/>
      <c r="Y16" s="55"/>
      <c r="Z16" s="55"/>
      <c r="AA16" s="55"/>
      <c r="AB16" s="55"/>
      <c r="AC16" s="55"/>
      <c r="AD16" s="55"/>
    </row>
    <row r="17" spans="2:38" s="13" customFormat="1" ht="48.75" customHeight="1" x14ac:dyDescent="0.2">
      <c r="B17" s="458" t="s">
        <v>425</v>
      </c>
      <c r="C17" s="458"/>
      <c r="D17" s="458"/>
      <c r="E17" s="458"/>
      <c r="F17" s="458"/>
      <c r="G17" s="458"/>
      <c r="H17" s="458"/>
      <c r="I17" s="458"/>
      <c r="J17" s="458"/>
      <c r="K17" s="458"/>
      <c r="L17" s="458"/>
      <c r="M17" s="459" t="s">
        <v>509</v>
      </c>
      <c r="N17" s="459"/>
      <c r="O17" s="459"/>
      <c r="P17" s="459"/>
      <c r="Q17" s="459"/>
      <c r="R17" s="459"/>
      <c r="S17" s="459"/>
      <c r="T17" s="459"/>
      <c r="U17" s="459"/>
      <c r="V17" s="459"/>
      <c r="W17" s="459"/>
      <c r="X17" s="459"/>
      <c r="Y17" s="265"/>
      <c r="Z17" s="50"/>
      <c r="AA17" s="265"/>
      <c r="AB17" s="265"/>
      <c r="AC17" s="93"/>
    </row>
    <row r="18" spans="2:38" s="9" customFormat="1" ht="22.5" customHeight="1" x14ac:dyDescent="0.25">
      <c r="AJ18" s="2"/>
      <c r="AK18" s="2"/>
      <c r="AL18" s="2"/>
    </row>
    <row r="19" spans="2:38" s="9" customFormat="1" x14ac:dyDescent="0.25">
      <c r="B19" s="158" t="s">
        <v>375</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K19" s="2">
        <v>7</v>
      </c>
      <c r="AL19" s="2">
        <v>7</v>
      </c>
    </row>
    <row r="20" spans="2:38" x14ac:dyDescent="0.25">
      <c r="B20" s="26"/>
      <c r="C20" s="7"/>
      <c r="D20" s="7"/>
      <c r="E20" s="7"/>
      <c r="F20" s="7"/>
      <c r="G20" s="7"/>
      <c r="H20" s="7"/>
      <c r="I20" s="7"/>
      <c r="J20" s="7"/>
      <c r="K20" s="7"/>
      <c r="L20" s="7"/>
      <c r="M20" s="7"/>
      <c r="N20" s="7"/>
      <c r="O20" s="7"/>
      <c r="P20" s="7"/>
      <c r="Q20" s="7"/>
      <c r="R20" s="7"/>
      <c r="S20" s="7"/>
      <c r="T20" s="7"/>
      <c r="U20" s="7"/>
      <c r="V20" s="7"/>
      <c r="W20" s="7"/>
      <c r="X20" s="7"/>
      <c r="Y20" s="7"/>
      <c r="Z20" s="7"/>
      <c r="AK20" s="9">
        <v>8</v>
      </c>
      <c r="AL20" s="9">
        <v>8</v>
      </c>
    </row>
    <row r="21" spans="2:38" ht="28.5" customHeight="1" x14ac:dyDescent="0.25">
      <c r="B21" s="426" t="s">
        <v>380</v>
      </c>
      <c r="C21" s="426"/>
      <c r="D21" s="426"/>
      <c r="E21" s="426"/>
      <c r="F21" s="426"/>
      <c r="G21" s="426"/>
      <c r="H21" s="426"/>
      <c r="I21" s="426"/>
      <c r="J21" s="426"/>
      <c r="K21" s="426"/>
      <c r="L21" s="426"/>
      <c r="M21" s="259" t="s">
        <v>317</v>
      </c>
      <c r="N21" s="7"/>
      <c r="O21" s="7"/>
      <c r="P21" s="7"/>
      <c r="Q21" s="7"/>
      <c r="R21" s="7"/>
      <c r="S21" s="7"/>
      <c r="T21" s="7"/>
      <c r="U21" s="7"/>
      <c r="V21" s="7"/>
      <c r="W21" s="7"/>
      <c r="X21" s="7"/>
      <c r="Y21" s="7"/>
      <c r="Z21" s="7"/>
      <c r="AA21" s="7"/>
      <c r="AB21" s="7"/>
      <c r="AI21" s="2">
        <v>14</v>
      </c>
      <c r="AJ21" s="2">
        <v>14</v>
      </c>
    </row>
    <row r="22" spans="2:38" s="9" customFormat="1" ht="15" customHeight="1" x14ac:dyDescent="0.25">
      <c r="B22" s="141"/>
      <c r="C22" s="141"/>
      <c r="D22" s="141"/>
      <c r="E22" s="141"/>
      <c r="F22" s="141"/>
      <c r="G22" s="141"/>
      <c r="H22" s="141"/>
      <c r="I22" s="141"/>
      <c r="J22" s="141"/>
      <c r="K22" s="141"/>
      <c r="L22" s="141"/>
      <c r="M22" s="151"/>
      <c r="N22" s="67"/>
      <c r="O22" s="67"/>
      <c r="P22" s="67"/>
      <c r="Q22" s="67"/>
      <c r="R22" s="67"/>
      <c r="S22" s="67"/>
      <c r="T22" s="67"/>
      <c r="U22" s="67"/>
      <c r="V22" s="67"/>
      <c r="W22" s="67"/>
      <c r="X22" s="67"/>
      <c r="Y22" s="67"/>
      <c r="Z22" s="67"/>
      <c r="AA22" s="67"/>
      <c r="AB22" s="67"/>
    </row>
    <row r="23" spans="2:38" x14ac:dyDescent="0.25">
      <c r="B23" s="121"/>
      <c r="C23" s="121"/>
      <c r="D23" s="7"/>
      <c r="E23" s="67"/>
      <c r="F23" s="67"/>
      <c r="G23" s="67"/>
      <c r="H23" s="67"/>
      <c r="I23" s="67"/>
      <c r="J23" s="442" t="s">
        <v>233</v>
      </c>
      <c r="K23" s="442"/>
      <c r="L23" s="442"/>
      <c r="M23" s="442"/>
      <c r="N23" s="442"/>
      <c r="O23" s="442"/>
      <c r="P23" s="442"/>
      <c r="Q23" s="442"/>
      <c r="R23" s="442" t="s">
        <v>90</v>
      </c>
      <c r="S23" s="442"/>
      <c r="T23" s="442"/>
      <c r="U23" s="442"/>
      <c r="V23" s="442"/>
      <c r="W23" s="442"/>
      <c r="X23" s="442"/>
      <c r="Y23" s="442"/>
      <c r="Z23" s="7"/>
      <c r="AA23" s="7"/>
      <c r="AB23" s="7"/>
      <c r="AI23" s="9">
        <v>24</v>
      </c>
      <c r="AJ23" s="9">
        <v>24</v>
      </c>
    </row>
    <row r="24" spans="2:38" x14ac:dyDescent="0.25">
      <c r="B24" s="27"/>
      <c r="C24" s="205" t="str">
        <f ca="1">+IF(INDIRECT("'"&amp;$B2&amp;"'!$b$82")=0,"NO","SI")</f>
        <v>SI</v>
      </c>
      <c r="D24" s="441" t="s">
        <v>376</v>
      </c>
      <c r="E24" s="441"/>
      <c r="F24" s="441"/>
      <c r="G24" s="441"/>
      <c r="H24" s="441"/>
      <c r="I24" s="441"/>
      <c r="J24" s="435">
        <f ca="1">+IF(INDIRECT("'"&amp;$B2&amp;"'!$b$82")=0,"",INDIRECT("'"&amp;$B2&amp;"'!$b$82"))</f>
        <v>4</v>
      </c>
      <c r="K24" s="435"/>
      <c r="L24" s="435"/>
      <c r="M24" s="435"/>
      <c r="N24" s="435"/>
      <c r="O24" s="435"/>
      <c r="P24" s="435"/>
      <c r="Q24" s="435"/>
      <c r="R24" s="435"/>
      <c r="S24" s="435"/>
      <c r="T24" s="435"/>
      <c r="U24" s="435"/>
      <c r="V24" s="435"/>
      <c r="W24" s="435"/>
      <c r="X24" s="435"/>
      <c r="Y24" s="435"/>
      <c r="Z24" s="7"/>
      <c r="AA24" s="7"/>
      <c r="AB24" s="7"/>
      <c r="AI24" s="9">
        <v>25</v>
      </c>
      <c r="AJ24" s="9">
        <v>25</v>
      </c>
    </row>
    <row r="25" spans="2:38" x14ac:dyDescent="0.25">
      <c r="B25" s="121"/>
      <c r="C25" s="205" t="str">
        <f ca="1">+IF(INDIRECT("'"&amp;$B2&amp;"'!$b$83")=0,"NO","SI")</f>
        <v>SI</v>
      </c>
      <c r="D25" s="441" t="s">
        <v>377</v>
      </c>
      <c r="E25" s="441"/>
      <c r="F25" s="441"/>
      <c r="G25" s="441"/>
      <c r="H25" s="441"/>
      <c r="I25" s="441"/>
      <c r="J25" s="435">
        <f ca="1">+IF(INDIRECT("'"&amp;$B2&amp;"'!$b$83")=0,"",INDIRECT("'"&amp;$B2&amp;"'!$b$83"))</f>
        <v>18</v>
      </c>
      <c r="K25" s="435"/>
      <c r="L25" s="435"/>
      <c r="M25" s="435"/>
      <c r="N25" s="435"/>
      <c r="O25" s="435"/>
      <c r="P25" s="435"/>
      <c r="Q25" s="435"/>
      <c r="R25" s="435"/>
      <c r="S25" s="435"/>
      <c r="T25" s="435"/>
      <c r="U25" s="435"/>
      <c r="V25" s="435"/>
      <c r="W25" s="435"/>
      <c r="X25" s="435"/>
      <c r="Y25" s="435"/>
      <c r="Z25" s="7"/>
      <c r="AA25" s="7"/>
      <c r="AB25" s="7"/>
      <c r="AI25" s="2">
        <v>26</v>
      </c>
      <c r="AJ25" s="2">
        <v>26</v>
      </c>
    </row>
    <row r="26" spans="2:38" x14ac:dyDescent="0.25">
      <c r="B26" s="27"/>
      <c r="C26" s="205" t="str">
        <f ca="1">+IF(INDIRECT("'"&amp;$B2&amp;"'!$b$86")=0,"NO","SI")</f>
        <v>NO</v>
      </c>
      <c r="D26" s="441" t="s">
        <v>378</v>
      </c>
      <c r="E26" s="441"/>
      <c r="F26" s="441"/>
      <c r="G26" s="441"/>
      <c r="H26" s="441"/>
      <c r="I26" s="441"/>
      <c r="J26" s="435" t="str">
        <f ca="1">+IF(INDIRECT("'"&amp;$B2&amp;"'!$b$86")=0,"",INDIRECT("'"&amp;$B2&amp;"'!$b$86"))</f>
        <v/>
      </c>
      <c r="K26" s="435"/>
      <c r="L26" s="435"/>
      <c r="M26" s="435"/>
      <c r="N26" s="435"/>
      <c r="O26" s="435"/>
      <c r="P26" s="435"/>
      <c r="Q26" s="435"/>
      <c r="R26" s="435"/>
      <c r="S26" s="435"/>
      <c r="T26" s="435"/>
      <c r="U26" s="435"/>
      <c r="V26" s="435"/>
      <c r="W26" s="435"/>
      <c r="X26" s="435"/>
      <c r="Y26" s="435"/>
      <c r="Z26" s="7"/>
      <c r="AA26" s="7"/>
      <c r="AB26" s="7"/>
      <c r="AI26" s="2">
        <v>27</v>
      </c>
      <c r="AJ26" s="2">
        <v>27</v>
      </c>
    </row>
    <row r="27" spans="2:38" x14ac:dyDescent="0.25">
      <c r="B27" s="7"/>
      <c r="C27" s="205" t="str">
        <f ca="1">+IF(INDIRECT("'"&amp;$B2&amp;"'!$b$87")=0,"NO","SI")</f>
        <v>NO</v>
      </c>
      <c r="D27" s="441" t="s">
        <v>379</v>
      </c>
      <c r="E27" s="441"/>
      <c r="F27" s="441"/>
      <c r="G27" s="441"/>
      <c r="H27" s="441"/>
      <c r="I27" s="441"/>
      <c r="J27" s="435" t="str">
        <f ca="1">+IF(INDIRECT("'"&amp;$B2&amp;"'!$b$87")=0,"",INDIRECT("'"&amp;$B2&amp;"'!$b$87"))</f>
        <v/>
      </c>
      <c r="K27" s="435"/>
      <c r="L27" s="435"/>
      <c r="M27" s="435"/>
      <c r="N27" s="435"/>
      <c r="O27" s="435"/>
      <c r="P27" s="435"/>
      <c r="Q27" s="435"/>
      <c r="R27" s="435"/>
      <c r="S27" s="435"/>
      <c r="T27" s="435"/>
      <c r="U27" s="435"/>
      <c r="V27" s="435"/>
      <c r="W27" s="435"/>
      <c r="X27" s="435"/>
      <c r="Y27" s="435"/>
      <c r="Z27" s="7"/>
      <c r="AA27" s="7"/>
      <c r="AB27" s="7"/>
      <c r="AI27" s="9">
        <v>28</v>
      </c>
      <c r="AJ27" s="9">
        <v>28</v>
      </c>
    </row>
    <row r="28" spans="2:38" x14ac:dyDescent="0.25">
      <c r="B28" s="329"/>
      <c r="C28" s="205"/>
      <c r="D28" s="441" t="s">
        <v>325</v>
      </c>
      <c r="E28" s="441"/>
      <c r="F28" s="441"/>
      <c r="G28" s="441"/>
      <c r="H28" s="441"/>
      <c r="I28" s="441"/>
      <c r="J28" s="435"/>
      <c r="K28" s="435"/>
      <c r="L28" s="435"/>
      <c r="M28" s="435"/>
      <c r="N28" s="435"/>
      <c r="O28" s="435"/>
      <c r="P28" s="435"/>
      <c r="Q28" s="435"/>
      <c r="R28" s="435"/>
      <c r="S28" s="435"/>
      <c r="T28" s="435"/>
      <c r="U28" s="435"/>
      <c r="V28" s="435"/>
      <c r="W28" s="435"/>
      <c r="X28" s="435"/>
      <c r="Y28" s="435"/>
      <c r="Z28" s="7"/>
      <c r="AA28" s="349" t="s">
        <v>502</v>
      </c>
      <c r="AB28" s="349"/>
      <c r="AC28" s="362"/>
      <c r="AD28" s="362"/>
      <c r="AI28" s="9">
        <v>29</v>
      </c>
      <c r="AJ28" s="9">
        <v>29</v>
      </c>
    </row>
    <row r="29" spans="2:38" x14ac:dyDescent="0.25">
      <c r="B29" s="82"/>
      <c r="C29" s="82"/>
      <c r="D29" s="7"/>
      <c r="E29" s="7"/>
      <c r="F29" s="7"/>
      <c r="G29" s="7"/>
      <c r="H29" s="7"/>
      <c r="I29" s="7"/>
      <c r="J29" s="7"/>
      <c r="K29" s="7"/>
      <c r="L29" s="7"/>
      <c r="M29" s="7"/>
      <c r="N29" s="7"/>
      <c r="O29" s="7"/>
      <c r="S29" s="7"/>
      <c r="T29" s="7"/>
      <c r="U29" s="7"/>
      <c r="V29" s="7"/>
      <c r="W29" s="7"/>
      <c r="X29" s="7"/>
      <c r="Y29" s="7"/>
      <c r="AI29" s="9">
        <v>21</v>
      </c>
      <c r="AJ29" s="9">
        <v>21</v>
      </c>
    </row>
    <row r="30" spans="2:38" ht="30.75" customHeight="1" x14ac:dyDescent="0.25">
      <c r="B30" s="426" t="s">
        <v>360</v>
      </c>
      <c r="C30" s="426"/>
      <c r="D30" s="426"/>
      <c r="E30" s="426"/>
      <c r="F30" s="426"/>
      <c r="G30" s="426"/>
      <c r="H30" s="426"/>
      <c r="I30" s="426"/>
      <c r="J30" s="426"/>
      <c r="K30" s="426"/>
      <c r="L30" s="426"/>
      <c r="M30" s="259" t="str">
        <f ca="1">+IF(INDIRECT("'"&amp;$B2&amp;"'!$b$88")="","",INDIRECT("'"&amp;$B2&amp;"'!$b$88"))</f>
        <v>NO</v>
      </c>
      <c r="N30" s="27"/>
      <c r="O30" s="27"/>
      <c r="P30" s="27"/>
      <c r="Q30" s="27"/>
      <c r="R30" s="27"/>
      <c r="S30" s="27"/>
      <c r="T30" s="27"/>
      <c r="U30" s="7"/>
      <c r="V30" s="7"/>
      <c r="W30" s="7"/>
      <c r="X30" s="7"/>
      <c r="Y30" s="7"/>
      <c r="Z30" s="7"/>
      <c r="AA30" s="7"/>
      <c r="AB30" s="7"/>
      <c r="AI30" s="2">
        <v>22</v>
      </c>
      <c r="AJ30" s="2">
        <v>22</v>
      </c>
    </row>
    <row r="31" spans="2:38" x14ac:dyDescent="0.25">
      <c r="B31" s="121"/>
      <c r="C31" s="121"/>
      <c r="D31" s="67"/>
      <c r="E31" s="67"/>
      <c r="F31" s="67"/>
      <c r="G31" s="67"/>
      <c r="H31" s="67"/>
      <c r="I31" s="67"/>
      <c r="J31" s="67"/>
      <c r="K31" s="67"/>
      <c r="L31" s="67"/>
      <c r="M31" s="67"/>
      <c r="N31" s="67"/>
      <c r="O31" s="67"/>
      <c r="P31" s="67"/>
      <c r="Q31" s="67"/>
      <c r="R31" s="7"/>
      <c r="S31" s="7"/>
      <c r="T31" s="7"/>
      <c r="U31" s="7"/>
      <c r="V31" s="7"/>
      <c r="W31" s="7"/>
      <c r="X31" s="7"/>
      <c r="Y31" s="7"/>
      <c r="Z31" s="7"/>
      <c r="AA31" s="7"/>
      <c r="AB31" s="7"/>
      <c r="AI31" s="2">
        <v>23</v>
      </c>
      <c r="AJ31" s="2">
        <v>23</v>
      </c>
    </row>
    <row r="32" spans="2:38" x14ac:dyDescent="0.25">
      <c r="B32" s="121"/>
      <c r="C32" s="121"/>
      <c r="D32" s="7"/>
      <c r="E32" s="67"/>
      <c r="F32" s="67"/>
      <c r="G32" s="67"/>
      <c r="H32" s="67"/>
      <c r="I32" s="67"/>
      <c r="J32" s="442" t="s">
        <v>233</v>
      </c>
      <c r="K32" s="442"/>
      <c r="L32" s="442"/>
      <c r="M32" s="442"/>
      <c r="N32" s="442"/>
      <c r="O32" s="442"/>
      <c r="P32" s="442"/>
      <c r="Q32" s="442"/>
      <c r="R32" s="442" t="s">
        <v>90</v>
      </c>
      <c r="S32" s="442"/>
      <c r="T32" s="442"/>
      <c r="U32" s="442"/>
      <c r="V32" s="442"/>
      <c r="W32" s="442"/>
      <c r="X32" s="442"/>
      <c r="Y32" s="442"/>
      <c r="Z32" s="7"/>
      <c r="AA32" s="7"/>
      <c r="AB32" s="7"/>
      <c r="AI32" s="9">
        <v>24</v>
      </c>
      <c r="AJ32" s="9">
        <v>24</v>
      </c>
    </row>
    <row r="33" spans="2:36" x14ac:dyDescent="0.25">
      <c r="B33" s="27"/>
      <c r="C33" s="205" t="str">
        <f ca="1">+IF(INDIRECT("'"&amp;$B2&amp;"'!$b$90")=0,"NO","SI")</f>
        <v>NO</v>
      </c>
      <c r="D33" s="441" t="s">
        <v>91</v>
      </c>
      <c r="E33" s="441"/>
      <c r="F33" s="441"/>
      <c r="G33" s="441"/>
      <c r="H33" s="441"/>
      <c r="I33" s="441"/>
      <c r="J33" s="435" t="str">
        <f ca="1">+IF(INDIRECT("'"&amp;$B2&amp;"'!$b$90")=0,"",INDIRECT("'"&amp;$B2&amp;"'!$b$90"))</f>
        <v/>
      </c>
      <c r="K33" s="435"/>
      <c r="L33" s="435"/>
      <c r="M33" s="435"/>
      <c r="N33" s="435"/>
      <c r="O33" s="435"/>
      <c r="P33" s="435"/>
      <c r="Q33" s="435"/>
      <c r="R33" s="435" t="str">
        <f ca="1">+IF(INDIRECT("'"&amp;$B2&amp;"'!$c$90")=0,"",INDIRECT("'"&amp;$B2&amp;"'!$c$90"))</f>
        <v/>
      </c>
      <c r="S33" s="435"/>
      <c r="T33" s="435"/>
      <c r="U33" s="435"/>
      <c r="V33" s="435"/>
      <c r="W33" s="435"/>
      <c r="X33" s="435"/>
      <c r="Y33" s="435"/>
      <c r="Z33" s="7"/>
      <c r="AA33" s="7"/>
      <c r="AB33" s="7"/>
      <c r="AI33" s="9">
        <v>25</v>
      </c>
      <c r="AJ33" s="9">
        <v>25</v>
      </c>
    </row>
    <row r="34" spans="2:36" x14ac:dyDescent="0.25">
      <c r="B34" s="121"/>
      <c r="C34" s="205" t="str">
        <f ca="1">+IF(INDIRECT("'"&amp;$B2&amp;"'!$b$92")=0,"NO","SI")</f>
        <v>NO</v>
      </c>
      <c r="D34" s="441" t="s">
        <v>92</v>
      </c>
      <c r="E34" s="441"/>
      <c r="F34" s="441"/>
      <c r="G34" s="441"/>
      <c r="H34" s="441"/>
      <c r="I34" s="441"/>
      <c r="J34" s="435" t="str">
        <f ca="1">+IF(INDIRECT("'"&amp;$B2&amp;"'!$b$92")=0,"",INDIRECT("'"&amp;$B2&amp;"'!$b$92"))</f>
        <v/>
      </c>
      <c r="K34" s="435"/>
      <c r="L34" s="435"/>
      <c r="M34" s="435"/>
      <c r="N34" s="435"/>
      <c r="O34" s="435"/>
      <c r="P34" s="435"/>
      <c r="Q34" s="435"/>
      <c r="R34" s="435" t="str">
        <f ca="1">+IF(INDIRECT("'"&amp;$B2&amp;"'!$c$92")=0,"",INDIRECT("'"&amp;$B2&amp;"'!$c$92"))</f>
        <v/>
      </c>
      <c r="S34" s="435"/>
      <c r="T34" s="435"/>
      <c r="U34" s="435"/>
      <c r="V34" s="435"/>
      <c r="W34" s="435"/>
      <c r="X34" s="435"/>
      <c r="Y34" s="435"/>
      <c r="Z34" s="7"/>
      <c r="AA34" s="7"/>
      <c r="AB34" s="7"/>
      <c r="AI34" s="2">
        <v>26</v>
      </c>
      <c r="AJ34" s="2">
        <v>26</v>
      </c>
    </row>
    <row r="35" spans="2:36" x14ac:dyDescent="0.25">
      <c r="B35" s="27"/>
      <c r="C35" s="205" t="str">
        <f ca="1">+IF(INDIRECT("'"&amp;$B2&amp;"'!$b$94")=0,"NO","SI")</f>
        <v>NO</v>
      </c>
      <c r="D35" s="441" t="s">
        <v>93</v>
      </c>
      <c r="E35" s="441"/>
      <c r="F35" s="441"/>
      <c r="G35" s="441"/>
      <c r="H35" s="441"/>
      <c r="I35" s="441"/>
      <c r="J35" s="435" t="str">
        <f ca="1">+IF(INDIRECT("'"&amp;$B2&amp;"'!$b$94")=0,"",INDIRECT("'"&amp;$B2&amp;"'!$b$94"))</f>
        <v/>
      </c>
      <c r="K35" s="435"/>
      <c r="L35" s="435"/>
      <c r="M35" s="435"/>
      <c r="N35" s="435"/>
      <c r="O35" s="435"/>
      <c r="P35" s="435"/>
      <c r="Q35" s="435"/>
      <c r="R35" s="435" t="str">
        <f ca="1">+IF(INDIRECT("'"&amp;$B2&amp;"'!$c$94")=0,"",INDIRECT("'"&amp;$B2&amp;"'!$c$94"))</f>
        <v/>
      </c>
      <c r="S35" s="435"/>
      <c r="T35" s="435"/>
      <c r="U35" s="435"/>
      <c r="V35" s="435"/>
      <c r="W35" s="435"/>
      <c r="X35" s="435"/>
      <c r="Y35" s="435"/>
      <c r="Z35" s="7"/>
      <c r="AA35" s="7"/>
      <c r="AB35" s="7"/>
      <c r="AI35" s="2">
        <v>27</v>
      </c>
      <c r="AJ35" s="2">
        <v>27</v>
      </c>
    </row>
    <row r="36" spans="2:36" x14ac:dyDescent="0.25">
      <c r="B36" s="7"/>
      <c r="C36" s="205" t="str">
        <f ca="1">+IF(INDIRECT("'"&amp;$B2&amp;"'!$b$96")=0,"NO","SI")</f>
        <v>NO</v>
      </c>
      <c r="D36" s="441" t="s">
        <v>94</v>
      </c>
      <c r="E36" s="441"/>
      <c r="F36" s="441"/>
      <c r="G36" s="441"/>
      <c r="H36" s="441"/>
      <c r="I36" s="441"/>
      <c r="J36" s="435" t="str">
        <f ca="1">+IF(INDIRECT("'"&amp;$B2&amp;"'!$b$96")=0,"",INDIRECT("'"&amp;$B2&amp;"'!$b$96"))</f>
        <v/>
      </c>
      <c r="K36" s="435"/>
      <c r="L36" s="435"/>
      <c r="M36" s="435"/>
      <c r="N36" s="435"/>
      <c r="O36" s="435"/>
      <c r="P36" s="435"/>
      <c r="Q36" s="435"/>
      <c r="R36" s="435" t="str">
        <f ca="1">+IF(INDIRECT("'"&amp;$B2&amp;"'!$c$96")=0,"",INDIRECT("'"&amp;$B2&amp;"'!$c$96"))</f>
        <v/>
      </c>
      <c r="S36" s="435"/>
      <c r="T36" s="435"/>
      <c r="U36" s="435"/>
      <c r="V36" s="435"/>
      <c r="W36" s="435"/>
      <c r="X36" s="435"/>
      <c r="Y36" s="435"/>
      <c r="Z36" s="7"/>
      <c r="AA36" s="7"/>
      <c r="AB36" s="7"/>
      <c r="AI36" s="9">
        <v>28</v>
      </c>
      <c r="AJ36" s="9">
        <v>28</v>
      </c>
    </row>
    <row r="37" spans="2:36" x14ac:dyDescent="0.25">
      <c r="B37" s="7"/>
      <c r="C37" s="205" t="str">
        <f ca="1">+IF(INDIRECT("'"&amp;$B2&amp;"'!$b$98")=0,"NO","SI")</f>
        <v>NO</v>
      </c>
      <c r="D37" s="441" t="s">
        <v>95</v>
      </c>
      <c r="E37" s="441"/>
      <c r="F37" s="441"/>
      <c r="G37" s="441"/>
      <c r="H37" s="441"/>
      <c r="I37" s="441"/>
      <c r="J37" s="435" t="str">
        <f ca="1">+IF(INDIRECT("'"&amp;$B2&amp;"'!$b$98")=0,"",INDIRECT("'"&amp;$B2&amp;"'!$b$98"))</f>
        <v/>
      </c>
      <c r="K37" s="435"/>
      <c r="L37" s="435"/>
      <c r="M37" s="435"/>
      <c r="N37" s="435"/>
      <c r="O37" s="435"/>
      <c r="P37" s="435"/>
      <c r="Q37" s="435"/>
      <c r="R37" s="435" t="str">
        <f ca="1">+IF(INDIRECT("'"&amp;$B2&amp;"'!$c$98")=0,"",INDIRECT("'"&amp;$B2&amp;"'!$c$98"))</f>
        <v/>
      </c>
      <c r="S37" s="435"/>
      <c r="T37" s="435"/>
      <c r="U37" s="435"/>
      <c r="V37" s="435"/>
      <c r="W37" s="435"/>
      <c r="X37" s="435"/>
      <c r="Y37" s="435"/>
      <c r="Z37" s="7"/>
      <c r="AA37" s="7"/>
      <c r="AB37" s="7"/>
      <c r="AI37" s="9">
        <v>29</v>
      </c>
      <c r="AJ37" s="9">
        <v>29</v>
      </c>
    </row>
    <row r="38" spans="2:36" x14ac:dyDescent="0.25">
      <c r="B38" s="7"/>
      <c r="C38" s="7"/>
      <c r="D38" s="7"/>
      <c r="E38" s="7"/>
      <c r="F38" s="7"/>
      <c r="G38" s="7"/>
      <c r="H38" s="7"/>
      <c r="I38" s="7"/>
      <c r="J38" s="7"/>
      <c r="K38" s="7"/>
      <c r="L38" s="7"/>
      <c r="M38" s="7"/>
      <c r="N38" s="7"/>
      <c r="O38" s="7"/>
      <c r="P38" s="7"/>
      <c r="Q38" s="7"/>
      <c r="R38" s="7"/>
      <c r="S38" s="7"/>
      <c r="T38" s="7"/>
      <c r="U38" s="7"/>
      <c r="V38" s="7"/>
      <c r="W38" s="7"/>
      <c r="X38" s="7"/>
      <c r="Y38" s="7"/>
      <c r="AI38" s="2">
        <v>30</v>
      </c>
      <c r="AJ38" s="2">
        <v>30</v>
      </c>
    </row>
    <row r="39" spans="2:36" ht="32.25" customHeight="1" x14ac:dyDescent="0.25">
      <c r="B39" s="426" t="s">
        <v>263</v>
      </c>
      <c r="C39" s="426"/>
      <c r="D39" s="426"/>
      <c r="E39" s="426"/>
      <c r="F39" s="426"/>
      <c r="G39" s="426"/>
      <c r="H39" s="426"/>
      <c r="I39" s="426"/>
      <c r="J39" s="426"/>
      <c r="K39" s="426"/>
      <c r="L39" s="426"/>
      <c r="M39" s="259" t="str">
        <f ca="1">+IF(INDIRECT("'"&amp;$B2&amp;"'!$b$99")="","",INDIRECT("'"&amp;$B2&amp;"'!$b$99"))</f>
        <v>SI</v>
      </c>
      <c r="N39" s="7"/>
      <c r="O39" s="7"/>
      <c r="P39" s="7"/>
      <c r="Q39" s="7"/>
      <c r="R39" s="7"/>
      <c r="S39" s="7"/>
      <c r="T39" s="7"/>
      <c r="U39" s="7"/>
      <c r="V39" s="7"/>
      <c r="W39" s="7"/>
      <c r="X39" s="7"/>
      <c r="Y39" s="7"/>
      <c r="Z39" s="7"/>
      <c r="AA39" s="7"/>
      <c r="AB39" s="7"/>
      <c r="AI39" s="2">
        <v>31</v>
      </c>
      <c r="AJ39" s="2">
        <v>31</v>
      </c>
    </row>
    <row r="40" spans="2:36" x14ac:dyDescent="0.25">
      <c r="B40" s="7"/>
      <c r="C40" s="7"/>
      <c r="D40" s="7"/>
      <c r="E40" s="7"/>
      <c r="F40" s="7"/>
      <c r="G40" s="7"/>
      <c r="H40" s="7"/>
      <c r="I40" s="7"/>
      <c r="J40" s="7"/>
      <c r="K40" s="7"/>
      <c r="L40" s="7"/>
      <c r="M40" s="7"/>
      <c r="N40" s="7"/>
      <c r="O40" s="7"/>
      <c r="P40" s="7"/>
      <c r="Q40" s="7"/>
      <c r="R40" s="7"/>
      <c r="S40" s="7"/>
      <c r="T40" s="7"/>
      <c r="U40" s="7"/>
      <c r="V40" s="7"/>
      <c r="W40" s="7"/>
      <c r="X40" s="7"/>
      <c r="Y40" s="7"/>
      <c r="Z40" s="7"/>
      <c r="AA40" s="7"/>
      <c r="AB40" s="7"/>
      <c r="AI40" s="9">
        <v>32</v>
      </c>
      <c r="AJ40" s="9">
        <v>32</v>
      </c>
    </row>
    <row r="41" spans="2:36" x14ac:dyDescent="0.25">
      <c r="B41" s="7"/>
      <c r="C41" s="121"/>
      <c r="D41" s="7"/>
      <c r="E41" s="67"/>
      <c r="F41" s="67"/>
      <c r="G41" s="67"/>
      <c r="H41" s="67"/>
      <c r="I41" s="67"/>
      <c r="J41" s="442" t="s">
        <v>233</v>
      </c>
      <c r="K41" s="442"/>
      <c r="L41" s="442"/>
      <c r="M41" s="442"/>
      <c r="N41" s="442"/>
      <c r="O41" s="442"/>
      <c r="P41" s="442"/>
      <c r="Q41" s="442"/>
      <c r="R41" s="442" t="s">
        <v>90</v>
      </c>
      <c r="S41" s="442"/>
      <c r="T41" s="442"/>
      <c r="U41" s="442"/>
      <c r="V41" s="442"/>
      <c r="W41" s="442"/>
      <c r="X41" s="442"/>
      <c r="Y41" s="442"/>
      <c r="Z41" s="7"/>
      <c r="AA41" s="7"/>
      <c r="AB41" s="7"/>
      <c r="AI41" s="9">
        <v>33</v>
      </c>
      <c r="AJ41" s="9">
        <v>33</v>
      </c>
    </row>
    <row r="42" spans="2:36" x14ac:dyDescent="0.25">
      <c r="B42" s="7"/>
      <c r="C42" s="205" t="str">
        <f ca="1">+IF(INDIRECT("'"&amp;$B2&amp;"'!$a$100")=0,"NO","SI")</f>
        <v>NO</v>
      </c>
      <c r="D42" s="446" t="s">
        <v>96</v>
      </c>
      <c r="E42" s="446"/>
      <c r="F42" s="446"/>
      <c r="G42" s="446"/>
      <c r="H42" s="446"/>
      <c r="I42" s="446"/>
      <c r="J42" s="435"/>
      <c r="K42" s="435"/>
      <c r="L42" s="435"/>
      <c r="M42" s="435"/>
      <c r="N42" s="435"/>
      <c r="O42" s="435"/>
      <c r="P42" s="435"/>
      <c r="Q42" s="435"/>
      <c r="R42" s="435"/>
      <c r="S42" s="435"/>
      <c r="T42" s="435"/>
      <c r="U42" s="435"/>
      <c r="V42" s="435"/>
      <c r="W42" s="435"/>
      <c r="X42" s="435"/>
      <c r="Y42" s="435"/>
      <c r="AA42" s="349" t="s">
        <v>498</v>
      </c>
      <c r="AB42" s="349"/>
      <c r="AC42" s="362"/>
      <c r="AD42" s="362"/>
      <c r="AE42" s="362"/>
      <c r="AF42" s="362"/>
      <c r="AG42" s="362"/>
      <c r="AI42" s="2">
        <v>34</v>
      </c>
      <c r="AJ42" s="2">
        <v>34</v>
      </c>
    </row>
    <row r="43" spans="2:36" x14ac:dyDescent="0.25">
      <c r="B43" s="7"/>
      <c r="C43" s="205" t="str">
        <f ca="1">+IF(INDIRECT("'"&amp;$B2&amp;"'!$b$118")=0,"NO","SI")</f>
        <v>NO</v>
      </c>
      <c r="D43" s="446" t="s">
        <v>97</v>
      </c>
      <c r="E43" s="446"/>
      <c r="F43" s="446"/>
      <c r="G43" s="446"/>
      <c r="H43" s="446"/>
      <c r="I43" s="446"/>
      <c r="J43" s="435" t="str">
        <f ca="1">+IF(INDIRECT("'"&amp;$B2&amp;"'!$b$118")=0,"",INDIRECT("'"&amp;$B2&amp;"'!$b$118"))</f>
        <v/>
      </c>
      <c r="K43" s="435"/>
      <c r="L43" s="435"/>
      <c r="M43" s="435"/>
      <c r="N43" s="435"/>
      <c r="O43" s="435"/>
      <c r="P43" s="435"/>
      <c r="Q43" s="435"/>
      <c r="R43" s="435" t="str">
        <f ca="1">+IF(INDIRECT("'"&amp;$B2&amp;"'!$c$118")=0,"",INDIRECT("'"&amp;$B2&amp;"'!$c$118"))</f>
        <v/>
      </c>
      <c r="S43" s="435"/>
      <c r="T43" s="435"/>
      <c r="U43" s="435"/>
      <c r="V43" s="435"/>
      <c r="W43" s="435"/>
      <c r="X43" s="435"/>
      <c r="Y43" s="435"/>
      <c r="Z43" s="7"/>
      <c r="AA43" s="7"/>
      <c r="AB43" s="7"/>
      <c r="AI43" s="2">
        <v>43</v>
      </c>
      <c r="AJ43" s="2">
        <v>43</v>
      </c>
    </row>
    <row r="44" spans="2:36" x14ac:dyDescent="0.25">
      <c r="B44" s="7"/>
      <c r="C44" s="205" t="str">
        <f ca="1">+IF(INDIRECT("'"&amp;$B2&amp;"'!$b$120")=0,"NO","SI")</f>
        <v>SI</v>
      </c>
      <c r="D44" s="446" t="s">
        <v>98</v>
      </c>
      <c r="E44" s="446"/>
      <c r="F44" s="446"/>
      <c r="G44" s="446"/>
      <c r="H44" s="446"/>
      <c r="I44" s="446"/>
      <c r="J44" s="435" t="str">
        <f ca="1">+IF(INDIRECT("'"&amp;$B2&amp;"'!$b$120")=0,"",INDIRECT("'"&amp;$B2&amp;"'!$b$120"))</f>
        <v>Iidice de Vulnerabilidad Escolar (IVE) mayor a 30%</v>
      </c>
      <c r="K44" s="435"/>
      <c r="L44" s="435"/>
      <c r="M44" s="435"/>
      <c r="N44" s="435"/>
      <c r="O44" s="435"/>
      <c r="P44" s="435"/>
      <c r="Q44" s="435"/>
      <c r="R44" s="435" t="str">
        <f ca="1">+IF(INDIRECT("'"&amp;$B2&amp;"'!$c$120")=0,"",INDIRECT("'"&amp;$B2&amp;"'!$c$120"))</f>
        <v>Base de Datos Mineduc</v>
      </c>
      <c r="S44" s="435"/>
      <c r="T44" s="435"/>
      <c r="U44" s="435"/>
      <c r="V44" s="435"/>
      <c r="W44" s="435"/>
      <c r="X44" s="435"/>
      <c r="Y44" s="435"/>
      <c r="Z44" s="7"/>
      <c r="AA44" s="7"/>
      <c r="AB44" s="7"/>
      <c r="AI44" s="9">
        <v>44</v>
      </c>
      <c r="AJ44" s="9">
        <v>44</v>
      </c>
    </row>
    <row r="45" spans="2:36" ht="28.5" customHeight="1" x14ac:dyDescent="0.25">
      <c r="B45" s="7"/>
      <c r="C45" s="205" t="str">
        <f ca="1">+IF(INDIRECT("'"&amp;$B2&amp;"'!$b$122")=0,"NO","SI")</f>
        <v>NO</v>
      </c>
      <c r="D45" s="446" t="s">
        <v>99</v>
      </c>
      <c r="E45" s="446"/>
      <c r="F45" s="446"/>
      <c r="G45" s="446"/>
      <c r="H45" s="446"/>
      <c r="I45" s="446"/>
      <c r="J45" s="435" t="str">
        <f ca="1">+IF(INDIRECT("'"&amp;$B2&amp;"'!$b$122")=0,"",INDIRECT("'"&amp;$B2&amp;"'!$b$122"))</f>
        <v/>
      </c>
      <c r="K45" s="435"/>
      <c r="L45" s="435"/>
      <c r="M45" s="435"/>
      <c r="N45" s="435"/>
      <c r="O45" s="435"/>
      <c r="P45" s="435"/>
      <c r="Q45" s="435"/>
      <c r="R45" s="435" t="str">
        <f ca="1">+IF(INDIRECT("'"&amp;$B2&amp;"'!$c$122")=0,"",INDIRECT("'"&amp;$B2&amp;"'!$c$122"))</f>
        <v/>
      </c>
      <c r="S45" s="435"/>
      <c r="T45" s="435"/>
      <c r="U45" s="435"/>
      <c r="V45" s="435"/>
      <c r="W45" s="435"/>
      <c r="X45" s="435"/>
      <c r="Y45" s="435"/>
      <c r="Z45" s="7"/>
      <c r="AA45" s="7"/>
      <c r="AB45" s="7"/>
      <c r="AI45" s="9">
        <v>45</v>
      </c>
      <c r="AJ45" s="9">
        <v>45</v>
      </c>
    </row>
    <row r="46" spans="2:36" x14ac:dyDescent="0.25">
      <c r="B46" s="7"/>
      <c r="C46" s="205" t="str">
        <f ca="1">+IF(INDIRECT("'"&amp;$B2&amp;"'!$b$124")=0,"NO","SI")</f>
        <v>NO</v>
      </c>
      <c r="D46" s="446" t="s">
        <v>259</v>
      </c>
      <c r="E46" s="446"/>
      <c r="F46" s="446"/>
      <c r="G46" s="446"/>
      <c r="H46" s="446"/>
      <c r="I46" s="446"/>
      <c r="J46" s="435" t="str">
        <f ca="1">+IF(INDIRECT("'"&amp;$B2&amp;"'!$b$124")=0,"",INDIRECT("'"&amp;$B2&amp;"'!$b$124"))</f>
        <v/>
      </c>
      <c r="K46" s="435"/>
      <c r="L46" s="435"/>
      <c r="M46" s="435"/>
      <c r="N46" s="435"/>
      <c r="O46" s="435"/>
      <c r="P46" s="435"/>
      <c r="Q46" s="435"/>
      <c r="R46" s="435" t="str">
        <f ca="1">+IF(INDIRECT("'"&amp;$B2&amp;"'!$c$124")=0,"",INDIRECT("'"&amp;$B2&amp;"'!$c$124"))</f>
        <v/>
      </c>
      <c r="S46" s="435"/>
      <c r="T46" s="435"/>
      <c r="U46" s="435"/>
      <c r="V46" s="435"/>
      <c r="W46" s="435"/>
      <c r="X46" s="435"/>
      <c r="Y46" s="435"/>
      <c r="Z46" s="7"/>
      <c r="AA46" s="7"/>
      <c r="AB46" s="7"/>
      <c r="AI46" s="2">
        <v>46</v>
      </c>
      <c r="AJ46" s="2">
        <v>46</v>
      </c>
    </row>
    <row r="47" spans="2:36" ht="42" customHeight="1" x14ac:dyDescent="0.25">
      <c r="B47" s="7"/>
      <c r="C47" s="205" t="str">
        <f ca="1">+IF(INDIRECT("'"&amp;$B2&amp;"'!$b$271")=0,"NO","SI")</f>
        <v>NO</v>
      </c>
      <c r="D47" s="441" t="s">
        <v>289</v>
      </c>
      <c r="E47" s="441"/>
      <c r="F47" s="441"/>
      <c r="G47" s="441"/>
      <c r="H47" s="441"/>
      <c r="I47" s="441"/>
      <c r="J47" s="443" t="str">
        <f ca="1">+IF(INDIRECT("'"&amp;$B2&amp;"'!$b$271")=0,"",INDIRECT("'"&amp;$B2&amp;"'!$b$271"))</f>
        <v/>
      </c>
      <c r="K47" s="443"/>
      <c r="L47" s="443"/>
      <c r="M47" s="443"/>
      <c r="N47" s="443"/>
      <c r="O47" s="443"/>
      <c r="P47" s="443"/>
      <c r="Q47" s="443"/>
      <c r="R47" s="443" t="str">
        <f ca="1">+IF(INDIRECT("'"&amp;$B2&amp;"'!$c$271")=0,"",INDIRECT("'"&amp;$B2&amp;"'!$c$271"))</f>
        <v/>
      </c>
      <c r="S47" s="443"/>
      <c r="T47" s="443"/>
      <c r="U47" s="443"/>
      <c r="V47" s="443"/>
      <c r="W47" s="443"/>
      <c r="X47" s="443"/>
      <c r="Y47" s="443"/>
      <c r="Z47" s="7"/>
      <c r="AA47" s="7"/>
      <c r="AB47" s="7"/>
    </row>
    <row r="48" spans="2:36" x14ac:dyDescent="0.25">
      <c r="B48" s="7"/>
      <c r="C48" s="7"/>
      <c r="D48" s="7"/>
      <c r="E48" s="7"/>
      <c r="F48" s="7"/>
      <c r="G48" s="7"/>
      <c r="H48" s="7"/>
      <c r="I48" s="7"/>
      <c r="J48" s="7"/>
      <c r="K48" s="7"/>
      <c r="L48" s="7"/>
      <c r="M48" s="7"/>
      <c r="N48" s="7"/>
      <c r="O48" s="7"/>
      <c r="P48" s="7"/>
      <c r="Q48" s="7"/>
      <c r="R48" s="7"/>
      <c r="S48" s="7"/>
      <c r="T48" s="7"/>
      <c r="U48" s="7"/>
      <c r="V48" s="7"/>
      <c r="W48" s="7"/>
      <c r="X48" s="7"/>
      <c r="Y48" s="7"/>
      <c r="AI48" s="2">
        <v>47</v>
      </c>
      <c r="AJ48" s="2">
        <v>47</v>
      </c>
    </row>
    <row r="49" spans="2:36" ht="34.5" customHeight="1" x14ac:dyDescent="0.25">
      <c r="B49" s="426" t="s">
        <v>264</v>
      </c>
      <c r="C49" s="426"/>
      <c r="D49" s="426"/>
      <c r="E49" s="426"/>
      <c r="F49" s="426"/>
      <c r="G49" s="426"/>
      <c r="H49" s="426"/>
      <c r="I49" s="426"/>
      <c r="J49" s="426"/>
      <c r="K49" s="426"/>
      <c r="L49" s="426"/>
      <c r="M49" s="259" t="str">
        <f ca="1">+IF(INDIRECT("'"&amp;$B2&amp;"'!$b$125")="","",INDIRECT("'"&amp;$B2&amp;"'!$b$125"))</f>
        <v>NO</v>
      </c>
      <c r="N49" s="7"/>
      <c r="O49" s="7"/>
      <c r="P49" s="7"/>
      <c r="Q49" s="7"/>
      <c r="R49" s="7"/>
      <c r="S49" s="7"/>
      <c r="T49" s="7"/>
      <c r="U49" s="7"/>
      <c r="V49" s="7"/>
      <c r="W49" s="7"/>
      <c r="X49" s="7"/>
      <c r="Y49" s="7"/>
      <c r="Z49" s="7"/>
      <c r="AA49" s="7"/>
      <c r="AB49" s="7"/>
      <c r="AI49" s="9">
        <v>48</v>
      </c>
      <c r="AJ49" s="9">
        <v>48</v>
      </c>
    </row>
    <row r="50" spans="2:36" s="9" customFormat="1" ht="13.5" customHeight="1" x14ac:dyDescent="0.25">
      <c r="B50" s="141"/>
      <c r="C50" s="141"/>
      <c r="D50" s="141"/>
      <c r="E50" s="141"/>
      <c r="F50" s="141"/>
      <c r="G50" s="141"/>
      <c r="H50" s="141"/>
      <c r="I50" s="141"/>
      <c r="J50" s="141"/>
      <c r="K50" s="141"/>
      <c r="L50" s="141"/>
      <c r="M50" s="151"/>
      <c r="N50" s="67"/>
      <c r="O50" s="67"/>
      <c r="P50" s="67"/>
      <c r="Q50" s="67"/>
      <c r="R50" s="67"/>
      <c r="S50" s="67"/>
      <c r="T50" s="67"/>
      <c r="U50" s="67"/>
      <c r="V50" s="67"/>
      <c r="W50" s="67"/>
      <c r="X50" s="67"/>
      <c r="Y50" s="67"/>
      <c r="Z50" s="67"/>
      <c r="AA50" s="67"/>
      <c r="AB50" s="67"/>
    </row>
    <row r="51" spans="2:36" x14ac:dyDescent="0.25">
      <c r="B51" s="7"/>
      <c r="C51" s="7"/>
      <c r="D51" s="7"/>
      <c r="E51" s="7"/>
      <c r="F51" s="7"/>
      <c r="G51" s="7"/>
      <c r="H51" s="7"/>
      <c r="I51" s="7"/>
      <c r="J51" s="442" t="s">
        <v>233</v>
      </c>
      <c r="K51" s="442"/>
      <c r="L51" s="442"/>
      <c r="M51" s="442"/>
      <c r="N51" s="442"/>
      <c r="O51" s="442"/>
      <c r="P51" s="442"/>
      <c r="Q51" s="442"/>
      <c r="R51" s="442" t="s">
        <v>90</v>
      </c>
      <c r="S51" s="442"/>
      <c r="T51" s="442"/>
      <c r="U51" s="442"/>
      <c r="V51" s="442"/>
      <c r="W51" s="442"/>
      <c r="X51" s="442"/>
      <c r="Y51" s="442"/>
      <c r="Z51" s="7"/>
      <c r="AA51" s="7"/>
      <c r="AB51" s="7"/>
      <c r="AI51" s="9">
        <v>49</v>
      </c>
      <c r="AJ51" s="9">
        <v>49</v>
      </c>
    </row>
    <row r="52" spans="2:36" x14ac:dyDescent="0.25">
      <c r="B52" s="7"/>
      <c r="C52" s="205" t="str">
        <f ca="1">+IF(INDIRECT("'"&amp;$B2&amp;"'!$a$126")=0,"NO","SI")</f>
        <v>NO</v>
      </c>
      <c r="D52" s="446" t="s">
        <v>100</v>
      </c>
      <c r="E52" s="446"/>
      <c r="F52" s="446"/>
      <c r="G52" s="446"/>
      <c r="H52" s="446"/>
      <c r="I52" s="446"/>
      <c r="J52" s="435" t="str">
        <f ca="1">+IF(INDIRECT("'"&amp;$B2&amp;"'!$a$126")=0,"",INDIRECT("'"&amp;$B2&amp;"'!$a$126"))</f>
        <v/>
      </c>
      <c r="K52" s="435"/>
      <c r="L52" s="435"/>
      <c r="M52" s="435"/>
      <c r="N52" s="435"/>
      <c r="O52" s="435"/>
      <c r="P52" s="435"/>
      <c r="Q52" s="435"/>
      <c r="R52" s="435"/>
      <c r="S52" s="435"/>
      <c r="T52" s="435"/>
      <c r="U52" s="435"/>
      <c r="V52" s="435"/>
      <c r="W52" s="435"/>
      <c r="X52" s="435"/>
      <c r="Y52" s="435"/>
      <c r="Z52" s="7"/>
      <c r="AA52" s="7"/>
      <c r="AB52" s="7"/>
      <c r="AI52" s="2">
        <v>50</v>
      </c>
      <c r="AJ52" s="2">
        <v>50</v>
      </c>
    </row>
    <row r="53" spans="2:36" x14ac:dyDescent="0.25">
      <c r="B53" s="7"/>
      <c r="C53" s="205" t="str">
        <f ca="1">+IF(INDIRECT("'"&amp;$B2&amp;"'!$a$127")=0,"NO","SI")</f>
        <v>NO</v>
      </c>
      <c r="D53" s="446" t="s">
        <v>101</v>
      </c>
      <c r="E53" s="446"/>
      <c r="F53" s="446"/>
      <c r="G53" s="446"/>
      <c r="H53" s="446"/>
      <c r="I53" s="446"/>
      <c r="J53" s="435" t="str">
        <f ca="1">+IF(INDIRECT("'"&amp;$B2&amp;"'!$a$127")=0,"",INDIRECT("'"&amp;$B2&amp;"'!$a$127"))</f>
        <v/>
      </c>
      <c r="K53" s="435"/>
      <c r="L53" s="435"/>
      <c r="M53" s="435"/>
      <c r="N53" s="435"/>
      <c r="O53" s="435"/>
      <c r="P53" s="435"/>
      <c r="Q53" s="435"/>
      <c r="R53" s="435"/>
      <c r="S53" s="435"/>
      <c r="T53" s="435"/>
      <c r="U53" s="435"/>
      <c r="V53" s="435"/>
      <c r="W53" s="435"/>
      <c r="X53" s="435"/>
      <c r="Y53" s="435"/>
      <c r="Z53" s="7"/>
      <c r="AA53" s="7"/>
      <c r="AB53" s="7"/>
      <c r="AI53" s="2">
        <v>51</v>
      </c>
      <c r="AJ53" s="2">
        <v>51</v>
      </c>
    </row>
    <row r="54" spans="2:36" x14ac:dyDescent="0.25">
      <c r="B54" s="7"/>
      <c r="C54" s="7"/>
      <c r="D54" s="7"/>
      <c r="E54" s="7"/>
      <c r="F54" s="7"/>
      <c r="G54" s="7"/>
      <c r="H54" s="7"/>
      <c r="I54" s="7"/>
      <c r="J54" s="7"/>
      <c r="K54" s="7"/>
      <c r="L54" s="7"/>
      <c r="M54" s="7"/>
      <c r="N54" s="7"/>
      <c r="O54" s="7"/>
      <c r="P54" s="7"/>
      <c r="Q54" s="7"/>
      <c r="R54" s="7"/>
      <c r="S54" s="7"/>
      <c r="T54" s="7"/>
      <c r="U54" s="7"/>
      <c r="V54" s="7"/>
      <c r="W54" s="7"/>
      <c r="X54" s="7"/>
      <c r="Y54" s="7"/>
      <c r="AI54" s="9">
        <v>52</v>
      </c>
      <c r="AJ54" s="9">
        <v>52</v>
      </c>
    </row>
    <row r="55" spans="2:36" ht="38.25" customHeight="1" x14ac:dyDescent="0.25">
      <c r="B55" s="426" t="s">
        <v>265</v>
      </c>
      <c r="C55" s="426"/>
      <c r="D55" s="426"/>
      <c r="E55" s="426"/>
      <c r="F55" s="426"/>
      <c r="G55" s="426"/>
      <c r="H55" s="426"/>
      <c r="I55" s="426"/>
      <c r="J55" s="426"/>
      <c r="K55" s="426"/>
      <c r="L55" s="426"/>
      <c r="M55" s="267" t="str">
        <f ca="1">+IF(INDIRECT("'"&amp;$B2&amp;"'!$b$128")="","",INDIRECT("'"&amp;$B2&amp;"'!$b$128"))</f>
        <v>NO</v>
      </c>
      <c r="N55" s="7"/>
      <c r="O55" s="7"/>
      <c r="P55" s="7"/>
      <c r="Q55" s="7"/>
      <c r="R55" s="7"/>
      <c r="S55" s="7"/>
      <c r="T55" s="7"/>
      <c r="U55" s="7"/>
      <c r="V55" s="7"/>
      <c r="W55" s="7"/>
      <c r="X55" s="7"/>
      <c r="Y55" s="7"/>
      <c r="Z55" s="7"/>
      <c r="AA55" s="329"/>
      <c r="AB55" s="7"/>
      <c r="AI55" s="9">
        <v>53</v>
      </c>
      <c r="AJ55" s="9">
        <v>53</v>
      </c>
    </row>
    <row r="56" spans="2:36" x14ac:dyDescent="0.25">
      <c r="B56" s="7"/>
      <c r="C56" s="7"/>
      <c r="D56" s="7"/>
      <c r="E56" s="7"/>
      <c r="F56" s="7"/>
      <c r="G56" s="7"/>
      <c r="H56" s="7"/>
      <c r="I56" s="7"/>
      <c r="J56" s="7"/>
      <c r="K56" s="7"/>
      <c r="L56" s="7"/>
      <c r="M56" s="7"/>
      <c r="N56" s="7"/>
      <c r="O56" s="7"/>
      <c r="P56" s="7"/>
      <c r="Q56" s="7"/>
      <c r="R56" s="7"/>
      <c r="S56" s="7"/>
      <c r="T56" s="7"/>
      <c r="U56" s="7"/>
      <c r="V56" s="7"/>
      <c r="W56" s="7"/>
      <c r="X56" s="7"/>
      <c r="Y56" s="7"/>
      <c r="Z56" s="7"/>
      <c r="AA56" s="329"/>
      <c r="AB56" s="7"/>
      <c r="AI56" s="2">
        <v>54</v>
      </c>
      <c r="AJ56" s="2">
        <v>54</v>
      </c>
    </row>
    <row r="57" spans="2:36" x14ac:dyDescent="0.25">
      <c r="B57" s="7"/>
      <c r="C57" s="7"/>
      <c r="D57" s="67"/>
      <c r="E57" s="67"/>
      <c r="F57" s="67"/>
      <c r="G57" s="67"/>
      <c r="H57" s="67"/>
      <c r="I57" s="67"/>
      <c r="J57" s="442" t="s">
        <v>233</v>
      </c>
      <c r="K57" s="442"/>
      <c r="L57" s="442"/>
      <c r="M57" s="442"/>
      <c r="N57" s="442"/>
      <c r="O57" s="442"/>
      <c r="P57" s="442"/>
      <c r="Q57" s="442"/>
      <c r="R57" s="442" t="s">
        <v>90</v>
      </c>
      <c r="S57" s="442"/>
      <c r="T57" s="442"/>
      <c r="U57" s="442"/>
      <c r="V57" s="442"/>
      <c r="W57" s="442"/>
      <c r="X57" s="442"/>
      <c r="Y57" s="442"/>
      <c r="Z57" s="7"/>
      <c r="AA57" s="329"/>
      <c r="AB57" s="7"/>
      <c r="AI57" s="2">
        <v>55</v>
      </c>
      <c r="AJ57" s="2">
        <v>55</v>
      </c>
    </row>
    <row r="58" spans="2:36" x14ac:dyDescent="0.25">
      <c r="B58" s="7"/>
      <c r="C58" s="205" t="str">
        <f ca="1">+IF(INDIRECT("'"&amp;$B2&amp;"'!$a$130")=0,"NO","SI")</f>
        <v>NO</v>
      </c>
      <c r="D58" s="446" t="s">
        <v>488</v>
      </c>
      <c r="E58" s="446"/>
      <c r="F58" s="446"/>
      <c r="G58" s="446"/>
      <c r="H58" s="446"/>
      <c r="I58" s="446"/>
      <c r="J58" s="435" t="str">
        <f ca="1">+IF(INDIRECT("'"&amp;$B2&amp;"'!$b$131")=0,"",INDIRECT("'"&amp;$B2&amp;"'!$b$131"))</f>
        <v/>
      </c>
      <c r="K58" s="435"/>
      <c r="L58" s="435"/>
      <c r="M58" s="435"/>
      <c r="N58" s="435"/>
      <c r="O58" s="435"/>
      <c r="P58" s="435"/>
      <c r="Q58" s="435"/>
      <c r="R58" s="435" t="str">
        <f ca="1">+IF(INDIRECT("'"&amp;$B2&amp;"'!$c$131")=0,"",INDIRECT("'"&amp;$B2&amp;"'!$c$131"))</f>
        <v/>
      </c>
      <c r="S58" s="435"/>
      <c r="T58" s="435"/>
      <c r="U58" s="435"/>
      <c r="V58" s="435"/>
      <c r="W58" s="435"/>
      <c r="X58" s="435"/>
      <c r="Y58" s="435"/>
      <c r="Z58" s="7"/>
      <c r="AA58" s="329"/>
      <c r="AB58" s="7"/>
      <c r="AI58" s="9">
        <v>56</v>
      </c>
      <c r="AJ58" s="9">
        <v>56</v>
      </c>
    </row>
    <row r="59" spans="2:36" x14ac:dyDescent="0.25">
      <c r="B59" s="7"/>
      <c r="C59" s="205" t="str">
        <f ca="1">+IF(INDIRECT("'"&amp;$B2&amp;"'!$a$132")=0,"NO","SI")</f>
        <v>NO</v>
      </c>
      <c r="D59" s="446" t="s">
        <v>491</v>
      </c>
      <c r="E59" s="446"/>
      <c r="F59" s="446"/>
      <c r="G59" s="446"/>
      <c r="H59" s="446"/>
      <c r="I59" s="446"/>
      <c r="J59" s="435" t="str">
        <f ca="1">+IF(INDIRECT("'"&amp;$B2&amp;"'!$b$133")=0,"",INDIRECT("'"&amp;$B2&amp;"'!$b$133"))</f>
        <v/>
      </c>
      <c r="K59" s="435"/>
      <c r="L59" s="435"/>
      <c r="M59" s="435"/>
      <c r="N59" s="435"/>
      <c r="O59" s="435"/>
      <c r="P59" s="435"/>
      <c r="Q59" s="435"/>
      <c r="R59" s="435" t="str">
        <f ca="1">+IF(INDIRECT("'"&amp;$B2&amp;"'!$c$133")=0,"",INDIRECT("'"&amp;$B2&amp;"'!$c$133"))</f>
        <v/>
      </c>
      <c r="S59" s="435"/>
      <c r="T59" s="435"/>
      <c r="U59" s="435"/>
      <c r="V59" s="435"/>
      <c r="W59" s="435"/>
      <c r="X59" s="435"/>
      <c r="Y59" s="435"/>
      <c r="Z59" s="7"/>
      <c r="AA59" s="329"/>
      <c r="AB59" s="7"/>
      <c r="AI59" s="2">
        <v>59</v>
      </c>
      <c r="AJ59" s="2">
        <v>59</v>
      </c>
    </row>
    <row r="60" spans="2:36" x14ac:dyDescent="0.25">
      <c r="B60" s="7"/>
      <c r="C60" s="205" t="str">
        <f ca="1">+IF(INDIRECT("'"&amp;$B2&amp;"'!$a$135")=0,"NO","SI")</f>
        <v>NO</v>
      </c>
      <c r="D60" s="446" t="s">
        <v>489</v>
      </c>
      <c r="E60" s="446"/>
      <c r="F60" s="446"/>
      <c r="G60" s="446"/>
      <c r="H60" s="446"/>
      <c r="I60" s="446"/>
      <c r="J60" s="435" t="str">
        <f ca="1">+IF(INDIRECT("'"&amp;$B2&amp;"'!$b$136")=0,"",INDIRECT("'"&amp;$B2&amp;"'!$b$136"))</f>
        <v/>
      </c>
      <c r="K60" s="435"/>
      <c r="L60" s="435"/>
      <c r="M60" s="435"/>
      <c r="N60" s="435"/>
      <c r="O60" s="435"/>
      <c r="P60" s="435"/>
      <c r="Q60" s="435"/>
      <c r="R60" s="435" t="str">
        <f ca="1">+IF(INDIRECT("'"&amp;$B2&amp;"'!$c$136")=0,"",INDIRECT("'"&amp;$B2&amp;"'!$c$136"))</f>
        <v/>
      </c>
      <c r="S60" s="435"/>
      <c r="T60" s="435"/>
      <c r="U60" s="435"/>
      <c r="V60" s="435"/>
      <c r="W60" s="435"/>
      <c r="X60" s="435"/>
      <c r="Y60" s="435"/>
      <c r="Z60" s="7"/>
      <c r="AA60" s="329"/>
      <c r="AB60" s="7"/>
      <c r="AI60" s="2">
        <v>63</v>
      </c>
      <c r="AJ60" s="2">
        <v>63</v>
      </c>
    </row>
    <row r="61" spans="2:36" x14ac:dyDescent="0.25">
      <c r="B61" s="7"/>
      <c r="C61" s="205" t="str">
        <f ca="1">+IF(INDIRECT("'"&amp;$B2&amp;"'!$a$137")=0,"NO","SI")</f>
        <v>NO</v>
      </c>
      <c r="D61" s="446" t="s">
        <v>490</v>
      </c>
      <c r="E61" s="446"/>
      <c r="F61" s="446"/>
      <c r="G61" s="446"/>
      <c r="H61" s="446"/>
      <c r="I61" s="446"/>
      <c r="J61" s="435" t="str">
        <f ca="1">+IF(INDIRECT("'"&amp;$B2&amp;"'!$b$138")=0,"",INDIRECT("'"&amp;$B2&amp;"'!$b$138"))</f>
        <v/>
      </c>
      <c r="K61" s="435"/>
      <c r="L61" s="435"/>
      <c r="M61" s="435"/>
      <c r="N61" s="435"/>
      <c r="O61" s="435"/>
      <c r="P61" s="435"/>
      <c r="Q61" s="435"/>
      <c r="R61" s="435" t="str">
        <f ca="1">+IF(INDIRECT("'"&amp;$B2&amp;"'!$c$138")=0,"",INDIRECT("'"&amp;$B2&amp;"'!$c$138"))</f>
        <v/>
      </c>
      <c r="S61" s="435"/>
      <c r="T61" s="435"/>
      <c r="U61" s="435"/>
      <c r="V61" s="435"/>
      <c r="W61" s="435"/>
      <c r="X61" s="435"/>
      <c r="Y61" s="435"/>
      <c r="Z61" s="7"/>
      <c r="AA61" s="329"/>
      <c r="AB61" s="7"/>
      <c r="AI61" s="9">
        <v>69</v>
      </c>
      <c r="AJ61" s="9">
        <v>69</v>
      </c>
    </row>
    <row r="62" spans="2:36" s="321" customFormat="1" x14ac:dyDescent="0.25">
      <c r="B62" s="322"/>
      <c r="C62" s="205" t="str">
        <f ca="1">+IF(INDIRECT("'"&amp;$B2&amp;"'!$a$139")=0,"NO","SI")</f>
        <v>NO</v>
      </c>
      <c r="D62" s="446" t="s">
        <v>492</v>
      </c>
      <c r="E62" s="446"/>
      <c r="F62" s="446"/>
      <c r="G62" s="446"/>
      <c r="H62" s="446"/>
      <c r="I62" s="446"/>
      <c r="J62" s="435" t="str">
        <f ca="1">+IF(INDIRECT("'"&amp;$B2&amp;"'!$b$140")=0,"",INDIRECT("'"&amp;$B2&amp;"'!$b$140"))</f>
        <v/>
      </c>
      <c r="K62" s="435"/>
      <c r="L62" s="435"/>
      <c r="M62" s="435"/>
      <c r="N62" s="435"/>
      <c r="O62" s="435"/>
      <c r="P62" s="435"/>
      <c r="Q62" s="435"/>
      <c r="R62" s="435" t="str">
        <f ca="1">+IF(INDIRECT("'"&amp;$B2&amp;"'!$c$140")=0,"",INDIRECT("'"&amp;$B2&amp;"'!$cb$140"))</f>
        <v/>
      </c>
      <c r="S62" s="435"/>
      <c r="T62" s="435"/>
      <c r="U62" s="435"/>
      <c r="V62" s="435"/>
      <c r="W62" s="435"/>
      <c r="X62" s="435"/>
      <c r="Y62" s="435"/>
      <c r="Z62" s="322"/>
      <c r="AA62" s="329"/>
      <c r="AB62" s="322"/>
      <c r="AI62" s="9"/>
      <c r="AJ62" s="9"/>
    </row>
    <row r="63" spans="2:36" s="321" customFormat="1" x14ac:dyDescent="0.25">
      <c r="B63" s="322"/>
      <c r="C63" s="205" t="str">
        <f ca="1">+IF(INDIRECT("'"&amp;$B2&amp;"'!$a$141")=0,"NO","SI")</f>
        <v>NO</v>
      </c>
      <c r="D63" s="446" t="s">
        <v>102</v>
      </c>
      <c r="E63" s="446"/>
      <c r="F63" s="446"/>
      <c r="G63" s="446"/>
      <c r="H63" s="446"/>
      <c r="I63" s="446"/>
      <c r="J63" s="435"/>
      <c r="K63" s="435"/>
      <c r="L63" s="435"/>
      <c r="M63" s="435"/>
      <c r="N63" s="435"/>
      <c r="O63" s="435"/>
      <c r="P63" s="435"/>
      <c r="Q63" s="435"/>
      <c r="R63" s="435"/>
      <c r="S63" s="435"/>
      <c r="T63" s="435"/>
      <c r="U63" s="435"/>
      <c r="V63" s="435"/>
      <c r="W63" s="435"/>
      <c r="X63" s="435"/>
      <c r="Y63" s="435"/>
      <c r="Z63" s="322"/>
      <c r="AA63" s="349" t="s">
        <v>498</v>
      </c>
      <c r="AB63" s="349"/>
      <c r="AC63" s="362"/>
      <c r="AD63" s="362"/>
      <c r="AE63" s="362"/>
      <c r="AF63" s="362"/>
      <c r="AG63" s="362"/>
      <c r="AI63" s="9"/>
      <c r="AJ63" s="9"/>
    </row>
    <row r="64" spans="2:36" x14ac:dyDescent="0.25">
      <c r="B64" s="7"/>
      <c r="C64" s="7"/>
      <c r="D64" s="7"/>
      <c r="E64" s="7"/>
      <c r="F64" s="7"/>
      <c r="G64" s="7"/>
      <c r="H64" s="7"/>
      <c r="I64" s="7"/>
      <c r="J64" s="7"/>
      <c r="K64" s="7"/>
      <c r="L64" s="7"/>
      <c r="M64" s="7"/>
      <c r="N64" s="7"/>
      <c r="O64" s="7"/>
      <c r="P64" s="7"/>
      <c r="Q64" s="7"/>
      <c r="R64" s="7"/>
      <c r="S64" s="7"/>
      <c r="T64" s="7"/>
      <c r="U64" s="7"/>
      <c r="V64" s="7"/>
      <c r="W64" s="7"/>
      <c r="X64" s="7"/>
      <c r="Y64" s="7"/>
      <c r="AI64" s="9">
        <v>72</v>
      </c>
      <c r="AJ64" s="9">
        <v>72</v>
      </c>
    </row>
    <row r="65" spans="1:36" ht="34.5" customHeight="1" x14ac:dyDescent="0.25">
      <c r="B65" s="426" t="s">
        <v>266</v>
      </c>
      <c r="C65" s="426"/>
      <c r="D65" s="426"/>
      <c r="E65" s="426"/>
      <c r="F65" s="426"/>
      <c r="G65" s="426"/>
      <c r="H65" s="426"/>
      <c r="I65" s="426"/>
      <c r="J65" s="426"/>
      <c r="K65" s="426"/>
      <c r="L65" s="426"/>
      <c r="M65" s="267" t="str">
        <f ca="1">+IF(INDIRECT("'"&amp;$B2&amp;"'!$b$157")="","",INDIRECT("'"&amp;$B2&amp;"'!$b$157"))</f>
        <v>NO</v>
      </c>
      <c r="N65" s="7"/>
      <c r="O65" s="7"/>
      <c r="P65" s="7"/>
      <c r="Q65" s="7"/>
      <c r="R65" s="7"/>
      <c r="S65" s="7"/>
      <c r="T65" s="7"/>
      <c r="U65" s="7"/>
      <c r="V65" s="7"/>
      <c r="W65" s="7"/>
      <c r="X65" s="7"/>
      <c r="Y65" s="7"/>
      <c r="Z65" s="7"/>
      <c r="AA65" s="7"/>
      <c r="AB65" s="7"/>
      <c r="AI65" s="9">
        <v>73</v>
      </c>
      <c r="AJ65" s="9">
        <v>73</v>
      </c>
    </row>
    <row r="66" spans="1:36" x14ac:dyDescent="0.25">
      <c r="B66" s="7"/>
      <c r="C66" s="7"/>
      <c r="D66" s="7"/>
      <c r="E66" s="7"/>
      <c r="F66" s="7"/>
      <c r="G66" s="7"/>
      <c r="H66" s="7"/>
      <c r="I66" s="7"/>
      <c r="J66" s="7"/>
      <c r="K66" s="7"/>
      <c r="L66" s="7"/>
      <c r="M66" s="7"/>
      <c r="N66" s="7"/>
      <c r="O66" s="7"/>
      <c r="P66" s="7"/>
      <c r="Q66" s="7"/>
      <c r="R66" s="7"/>
      <c r="S66" s="7"/>
      <c r="T66" s="7"/>
      <c r="U66" s="7"/>
      <c r="V66" s="7"/>
      <c r="W66" s="7"/>
      <c r="X66" s="7"/>
      <c r="Y66" s="7"/>
      <c r="Z66" s="7"/>
      <c r="AA66" s="7"/>
      <c r="AB66" s="7"/>
      <c r="AI66" s="2">
        <v>74</v>
      </c>
      <c r="AJ66" s="2">
        <v>74</v>
      </c>
    </row>
    <row r="67" spans="1:36" x14ac:dyDescent="0.25">
      <c r="B67" s="7"/>
      <c r="C67" s="7"/>
      <c r="D67" s="7"/>
      <c r="E67" s="7"/>
      <c r="F67" s="7"/>
      <c r="G67" s="7"/>
      <c r="H67" s="7"/>
      <c r="I67" s="7"/>
      <c r="J67" s="442" t="s">
        <v>233</v>
      </c>
      <c r="K67" s="442"/>
      <c r="L67" s="442"/>
      <c r="M67" s="442"/>
      <c r="N67" s="442"/>
      <c r="O67" s="442"/>
      <c r="P67" s="442"/>
      <c r="Q67" s="442"/>
      <c r="R67" s="442" t="s">
        <v>90</v>
      </c>
      <c r="S67" s="442"/>
      <c r="T67" s="442"/>
      <c r="U67" s="442"/>
      <c r="V67" s="442"/>
      <c r="W67" s="442"/>
      <c r="X67" s="442"/>
      <c r="Y67" s="442"/>
      <c r="Z67" s="7"/>
      <c r="AA67" s="7"/>
      <c r="AB67" s="7"/>
      <c r="AI67" s="2">
        <v>75</v>
      </c>
      <c r="AJ67" s="2">
        <v>75</v>
      </c>
    </row>
    <row r="68" spans="1:36" s="362" customFormat="1" x14ac:dyDescent="0.25">
      <c r="A68" s="2"/>
      <c r="B68" s="7"/>
      <c r="C68" s="205" t="str">
        <f ca="1">+IF(INDIRECT("'"&amp;$B2&amp;"'!$a$165")=0,"NO",INDIRECT("'"&amp;$B2&amp;"'!$a$165"))</f>
        <v>NO</v>
      </c>
      <c r="D68" s="440" t="s">
        <v>103</v>
      </c>
      <c r="E68" s="440"/>
      <c r="F68" s="440"/>
      <c r="G68" s="440"/>
      <c r="H68" s="440"/>
      <c r="I68" s="440"/>
      <c r="J68" s="435"/>
      <c r="K68" s="435"/>
      <c r="L68" s="435"/>
      <c r="M68" s="435"/>
      <c r="N68" s="435"/>
      <c r="O68" s="435"/>
      <c r="P68" s="435"/>
      <c r="Q68" s="435"/>
      <c r="R68" s="435"/>
      <c r="S68" s="435"/>
      <c r="T68" s="435"/>
      <c r="U68" s="435"/>
      <c r="V68" s="435"/>
      <c r="W68" s="435"/>
      <c r="X68" s="435"/>
      <c r="Y68" s="435"/>
      <c r="Z68" s="7"/>
      <c r="AA68" s="349" t="s">
        <v>498</v>
      </c>
      <c r="AB68" s="349"/>
      <c r="AI68" s="362">
        <v>76</v>
      </c>
      <c r="AJ68" s="362">
        <v>76</v>
      </c>
    </row>
    <row r="69" spans="1:36" ht="15" customHeight="1" x14ac:dyDescent="0.25">
      <c r="B69" s="7"/>
      <c r="C69" s="205" t="str">
        <f ca="1">+IF(INDIRECT("'"&amp;$B2&amp;"'!$b$160")=0,"NO","SI")</f>
        <v>NO</v>
      </c>
      <c r="D69" s="440" t="s">
        <v>104</v>
      </c>
      <c r="E69" s="440"/>
      <c r="F69" s="440"/>
      <c r="G69" s="440"/>
      <c r="H69" s="440"/>
      <c r="I69" s="440"/>
      <c r="J69" s="435" t="str">
        <f ca="1">+IF(INDIRECT("'"&amp;$B2&amp;"'!$b$160")=0,"",INDIRECT("'"&amp;$B2&amp;"'!$b$160"))</f>
        <v/>
      </c>
      <c r="K69" s="435"/>
      <c r="L69" s="435"/>
      <c r="M69" s="435"/>
      <c r="N69" s="435"/>
      <c r="O69" s="435"/>
      <c r="P69" s="435"/>
      <c r="Q69" s="435"/>
      <c r="R69" s="435" t="str">
        <f ca="1">+IF(INDIRECT("'"&amp;$B2&amp;"'!$c$160")=0,"",INDIRECT("'"&amp;$B2&amp;"'!$c$160"))</f>
        <v/>
      </c>
      <c r="S69" s="435"/>
      <c r="T69" s="435"/>
      <c r="U69" s="435"/>
      <c r="V69" s="435"/>
      <c r="W69" s="435"/>
      <c r="X69" s="435"/>
      <c r="Y69" s="435"/>
      <c r="Z69" s="7"/>
      <c r="AA69" s="7"/>
      <c r="AB69" s="7"/>
      <c r="AH69" s="9">
        <v>77</v>
      </c>
      <c r="AI69" s="9">
        <v>77</v>
      </c>
    </row>
    <row r="70" spans="1:36" ht="15" customHeight="1" x14ac:dyDescent="0.25">
      <c r="B70" s="7"/>
      <c r="C70" s="205" t="str">
        <f ca="1">+IF(INDIRECT("'"&amp;$B2&amp;"'!$b$162")=0,"NO","SI")</f>
        <v>NO</v>
      </c>
      <c r="D70" s="440" t="s">
        <v>105</v>
      </c>
      <c r="E70" s="440"/>
      <c r="F70" s="440"/>
      <c r="G70" s="440"/>
      <c r="H70" s="440"/>
      <c r="I70" s="440"/>
      <c r="J70" s="435" t="str">
        <f ca="1">+IF(INDIRECT("'"&amp;$B2&amp;"'!$b$162")=0,"",INDIRECT("'"&amp;$B2&amp;"'!$b$162"))</f>
        <v/>
      </c>
      <c r="K70" s="435"/>
      <c r="L70" s="435"/>
      <c r="M70" s="435"/>
      <c r="N70" s="435"/>
      <c r="O70" s="435"/>
      <c r="P70" s="435"/>
      <c r="Q70" s="435"/>
      <c r="R70" s="435" t="str">
        <f ca="1">+IF(INDIRECT("'"&amp;$B2&amp;"'!$c$162")=0,"",INDIRECT("'"&amp;$B2&amp;"'!$c$162"))</f>
        <v/>
      </c>
      <c r="S70" s="435"/>
      <c r="T70" s="435"/>
      <c r="U70" s="435"/>
      <c r="V70" s="435"/>
      <c r="W70" s="435"/>
      <c r="X70" s="435"/>
      <c r="Y70" s="435"/>
      <c r="Z70" s="7"/>
      <c r="AA70" s="7"/>
      <c r="AB70" s="7"/>
      <c r="AH70" s="2">
        <v>78</v>
      </c>
      <c r="AI70" s="2">
        <v>78</v>
      </c>
    </row>
    <row r="71" spans="1:36" ht="15" customHeight="1" x14ac:dyDescent="0.25">
      <c r="B71" s="7"/>
      <c r="C71" s="205" t="str">
        <f ca="1">+IF(INDIRECT("'"&amp;$B2&amp;"'!$b$164")=0,"NO","SI")</f>
        <v>NO</v>
      </c>
      <c r="D71" s="440" t="s">
        <v>106</v>
      </c>
      <c r="E71" s="440"/>
      <c r="F71" s="440"/>
      <c r="G71" s="440"/>
      <c r="H71" s="440"/>
      <c r="I71" s="440"/>
      <c r="J71" s="435" t="str">
        <f ca="1">+IF(INDIRECT("'"&amp;$B2&amp;"'!$b$164")=0,"",INDIRECT("'"&amp;$B2&amp;"'!$b$164"))</f>
        <v/>
      </c>
      <c r="K71" s="435"/>
      <c r="L71" s="435"/>
      <c r="M71" s="435"/>
      <c r="N71" s="435"/>
      <c r="O71" s="435"/>
      <c r="P71" s="435"/>
      <c r="Q71" s="435"/>
      <c r="R71" s="435" t="str">
        <f ca="1">+IF(INDIRECT("'"&amp;$B2&amp;"'!$c$164")=0,"",INDIRECT("'"&amp;$B2&amp;"'!$c$164"))</f>
        <v/>
      </c>
      <c r="S71" s="435"/>
      <c r="T71" s="435"/>
      <c r="U71" s="435"/>
      <c r="V71" s="435"/>
      <c r="W71" s="435"/>
      <c r="X71" s="435"/>
      <c r="Y71" s="435"/>
      <c r="Z71" s="7"/>
      <c r="AA71" s="7"/>
      <c r="AB71" s="7"/>
      <c r="AG71" s="9"/>
      <c r="AH71" s="2">
        <v>79</v>
      </c>
      <c r="AI71" s="2">
        <v>79</v>
      </c>
    </row>
    <row r="72" spans="1:36" x14ac:dyDescent="0.25">
      <c r="B72" s="7"/>
      <c r="C72" s="7"/>
      <c r="D72" s="152"/>
      <c r="E72" s="153"/>
      <c r="F72" s="67"/>
      <c r="G72" s="67"/>
      <c r="H72" s="67"/>
      <c r="I72" s="7"/>
      <c r="J72" s="7"/>
      <c r="K72" s="7"/>
      <c r="L72" s="7"/>
      <c r="M72" s="7"/>
      <c r="N72" s="7"/>
      <c r="O72" s="7"/>
      <c r="P72" s="7"/>
      <c r="Q72" s="7"/>
      <c r="R72" s="7"/>
      <c r="S72" s="7"/>
      <c r="T72" s="7"/>
      <c r="U72" s="7"/>
      <c r="V72" s="7"/>
      <c r="W72" s="7"/>
      <c r="X72" s="7"/>
      <c r="Y72" s="7"/>
      <c r="AI72" s="2">
        <v>98</v>
      </c>
      <c r="AJ72" s="2">
        <v>98</v>
      </c>
    </row>
    <row r="73" spans="1:36" ht="39" customHeight="1" x14ac:dyDescent="0.25">
      <c r="B73" s="426" t="s">
        <v>267</v>
      </c>
      <c r="C73" s="426"/>
      <c r="D73" s="426"/>
      <c r="E73" s="426"/>
      <c r="F73" s="426"/>
      <c r="G73" s="426"/>
      <c r="H73" s="426"/>
      <c r="I73" s="426"/>
      <c r="J73" s="426"/>
      <c r="K73" s="426"/>
      <c r="L73" s="426"/>
      <c r="M73" s="259" t="str">
        <f ca="1">+IF(INDIRECT("'"&amp;$B2&amp;"'!$b$181")="","",INDIRECT("'"&amp;$B2&amp;"'!$b$181"))</f>
        <v>NO</v>
      </c>
      <c r="N73" s="7"/>
      <c r="O73" s="7"/>
      <c r="P73" s="7"/>
      <c r="Q73" s="7"/>
      <c r="R73" s="7"/>
      <c r="S73" s="7"/>
      <c r="T73" s="7"/>
      <c r="U73" s="7"/>
      <c r="V73" s="7"/>
      <c r="W73" s="7"/>
      <c r="X73" s="7"/>
      <c r="Y73" s="7"/>
      <c r="Z73" s="7"/>
      <c r="AA73" s="7"/>
      <c r="AB73" s="7"/>
      <c r="AI73" s="2">
        <v>99</v>
      </c>
      <c r="AJ73" s="2">
        <v>99</v>
      </c>
    </row>
    <row r="74" spans="1:36" x14ac:dyDescent="0.25">
      <c r="B74" s="7"/>
      <c r="C74" s="7"/>
      <c r="D74" s="7"/>
      <c r="E74" s="7"/>
      <c r="F74" s="7"/>
      <c r="G74" s="7"/>
      <c r="H74" s="7"/>
      <c r="I74" s="7"/>
      <c r="J74" s="7"/>
      <c r="K74" s="7"/>
      <c r="L74" s="7"/>
      <c r="M74" s="7"/>
      <c r="N74" s="7"/>
      <c r="O74" s="7"/>
      <c r="P74" s="7"/>
      <c r="Q74" s="7"/>
      <c r="R74" s="7"/>
      <c r="S74" s="7"/>
      <c r="T74" s="7"/>
      <c r="U74" s="7"/>
      <c r="V74" s="7"/>
      <c r="W74" s="7"/>
      <c r="X74" s="7"/>
      <c r="Y74" s="7"/>
      <c r="Z74" s="7"/>
      <c r="AA74" s="7"/>
      <c r="AB74" s="7"/>
    </row>
    <row r="75" spans="1:36" x14ac:dyDescent="0.25">
      <c r="B75" s="7"/>
      <c r="C75" s="7"/>
      <c r="D75" s="7"/>
      <c r="E75" s="7"/>
      <c r="F75" s="7"/>
      <c r="G75" s="7"/>
      <c r="H75" s="7"/>
      <c r="I75" s="7"/>
      <c r="J75" s="452" t="s">
        <v>233</v>
      </c>
      <c r="K75" s="452"/>
      <c r="L75" s="452"/>
      <c r="M75" s="452"/>
      <c r="N75" s="452"/>
      <c r="O75" s="452"/>
      <c r="P75" s="452"/>
      <c r="Q75" s="452"/>
      <c r="R75" s="452" t="s">
        <v>90</v>
      </c>
      <c r="S75" s="452"/>
      <c r="T75" s="452"/>
      <c r="U75" s="452"/>
      <c r="V75" s="452"/>
      <c r="W75" s="452"/>
      <c r="X75" s="452"/>
      <c r="Y75" s="452"/>
      <c r="Z75" s="7"/>
      <c r="AA75" s="7"/>
      <c r="AB75" s="7"/>
    </row>
    <row r="76" spans="1:36" x14ac:dyDescent="0.25">
      <c r="B76" s="186"/>
      <c r="C76" s="259" t="str">
        <f ca="1">+IF(INDIRECT("'"&amp;$B2&amp;"'!$b$182")=0,"NO","SI")</f>
        <v>NO</v>
      </c>
      <c r="D76" s="440" t="s">
        <v>381</v>
      </c>
      <c r="E76" s="440"/>
      <c r="F76" s="440"/>
      <c r="G76" s="440"/>
      <c r="H76" s="440"/>
      <c r="I76" s="440"/>
      <c r="J76" s="435" t="str">
        <f ca="1">+IF(INDIRECT("'"&amp;$B2&amp;"'!$b$182")=0,"",INDIRECT("'"&amp;$B2&amp;"'!$b$182"))</f>
        <v/>
      </c>
      <c r="K76" s="435"/>
      <c r="L76" s="435"/>
      <c r="M76" s="435"/>
      <c r="N76" s="435"/>
      <c r="O76" s="435"/>
      <c r="P76" s="435"/>
      <c r="Q76" s="435"/>
      <c r="R76" s="435" t="str">
        <f ca="1">+IF(INDIRECT("'"&amp;$B2&amp;"'!$b$183")=0,"",INDIRECT("'"&amp;$B2&amp;"'!$b$183"))</f>
        <v/>
      </c>
      <c r="S76" s="435"/>
      <c r="T76" s="435"/>
      <c r="U76" s="435"/>
      <c r="V76" s="435"/>
      <c r="W76" s="435"/>
      <c r="X76" s="435"/>
      <c r="Y76" s="435"/>
      <c r="Z76" s="7"/>
      <c r="AA76" s="7"/>
      <c r="AB76" s="7"/>
    </row>
    <row r="77" spans="1:36" x14ac:dyDescent="0.25">
      <c r="B77" s="7"/>
      <c r="C77" s="7"/>
      <c r="D77" s="7"/>
      <c r="E77" s="7"/>
      <c r="F77" s="7"/>
      <c r="G77" s="7"/>
      <c r="H77" s="7"/>
      <c r="I77" s="7"/>
      <c r="J77" s="7"/>
      <c r="K77" s="7"/>
      <c r="L77" s="7"/>
      <c r="M77" s="7"/>
      <c r="N77" s="7"/>
      <c r="O77" s="7"/>
      <c r="P77" s="7"/>
      <c r="Q77" s="7"/>
      <c r="R77" s="7"/>
      <c r="S77" s="7"/>
      <c r="T77" s="7"/>
      <c r="U77" s="7"/>
      <c r="V77" s="7"/>
      <c r="W77" s="7"/>
      <c r="X77" s="7"/>
      <c r="Y77" s="7"/>
    </row>
    <row r="78" spans="1:36" ht="36.75" customHeight="1" x14ac:dyDescent="0.25">
      <c r="B78" s="426" t="s">
        <v>286</v>
      </c>
      <c r="C78" s="426"/>
      <c r="D78" s="426"/>
      <c r="E78" s="426"/>
      <c r="F78" s="426"/>
      <c r="G78" s="426"/>
      <c r="H78" s="426"/>
      <c r="I78" s="426"/>
      <c r="J78" s="426"/>
      <c r="K78" s="426"/>
      <c r="L78" s="426"/>
      <c r="M78" s="259" t="str">
        <f ca="1">+IF(INDIRECT("'"&amp;$B2&amp;"'!$b$184")="","",INDIRECT("'"&amp;$B2&amp;"'!$b$184"))</f>
        <v>NO</v>
      </c>
      <c r="N78" s="7"/>
      <c r="O78" s="7"/>
      <c r="P78" s="7"/>
      <c r="Q78" s="7"/>
      <c r="R78" s="7"/>
      <c r="S78" s="7"/>
      <c r="T78" s="7"/>
      <c r="U78" s="7"/>
      <c r="V78" s="7"/>
      <c r="W78" s="7"/>
      <c r="X78" s="7"/>
      <c r="Y78" s="7"/>
      <c r="Z78" s="7"/>
      <c r="AA78" s="7"/>
      <c r="AB78" s="7"/>
    </row>
    <row r="79" spans="1:36" x14ac:dyDescent="0.25">
      <c r="B79" s="7"/>
      <c r="C79" s="7"/>
      <c r="D79" s="7"/>
      <c r="E79" s="7"/>
      <c r="F79" s="7"/>
      <c r="G79" s="7"/>
      <c r="H79" s="7"/>
      <c r="I79" s="7"/>
      <c r="J79" s="7"/>
      <c r="K79" s="7"/>
      <c r="L79" s="7"/>
      <c r="M79" s="7"/>
      <c r="N79" s="7"/>
      <c r="O79" s="7"/>
      <c r="P79" s="7"/>
      <c r="Q79" s="7"/>
      <c r="R79" s="7"/>
      <c r="S79" s="7"/>
      <c r="T79" s="7"/>
      <c r="U79" s="7"/>
      <c r="V79" s="7"/>
      <c r="W79" s="7"/>
      <c r="X79" s="7"/>
      <c r="Y79" s="7"/>
      <c r="Z79" s="7"/>
      <c r="AA79" s="7"/>
      <c r="AB79" s="7"/>
    </row>
    <row r="80" spans="1:36" x14ac:dyDescent="0.25">
      <c r="B80" s="7"/>
      <c r="C80" s="7"/>
      <c r="D80" s="7"/>
      <c r="E80" s="7"/>
      <c r="F80" s="7"/>
      <c r="G80" s="7"/>
      <c r="H80" s="7"/>
      <c r="I80" s="7"/>
      <c r="J80" s="442" t="s">
        <v>233</v>
      </c>
      <c r="K80" s="442"/>
      <c r="L80" s="442"/>
      <c r="M80" s="442"/>
      <c r="N80" s="442"/>
      <c r="O80" s="442"/>
      <c r="P80" s="442"/>
      <c r="Q80" s="442"/>
      <c r="R80" s="442" t="s">
        <v>90</v>
      </c>
      <c r="S80" s="442"/>
      <c r="T80" s="442"/>
      <c r="U80" s="442"/>
      <c r="V80" s="442"/>
      <c r="W80" s="442"/>
      <c r="X80" s="442"/>
      <c r="Y80" s="442"/>
      <c r="Z80" s="7"/>
      <c r="AA80" s="7"/>
      <c r="AB80" s="7"/>
    </row>
    <row r="81" spans="2:35" x14ac:dyDescent="0.25">
      <c r="B81" s="7"/>
      <c r="C81" s="205" t="str">
        <f ca="1">+IF(INDIRECT("'"&amp;$B2&amp;"'!$b$186")=0,"NO","SI")</f>
        <v>NO</v>
      </c>
      <c r="D81" s="444" t="s">
        <v>107</v>
      </c>
      <c r="E81" s="444"/>
      <c r="F81" s="444"/>
      <c r="G81" s="444"/>
      <c r="H81" s="444"/>
      <c r="I81" s="444"/>
      <c r="J81" s="443" t="str">
        <f ca="1">+IF(INDIRECT("'"&amp;$B2&amp;"'!$b$186")=0,"",INDIRECT("'"&amp;$B2&amp;"'!$b$186"))</f>
        <v/>
      </c>
      <c r="K81" s="443"/>
      <c r="L81" s="443"/>
      <c r="M81" s="443"/>
      <c r="N81" s="443"/>
      <c r="O81" s="443"/>
      <c r="P81" s="443"/>
      <c r="Q81" s="443"/>
      <c r="R81" s="443" t="str">
        <f ca="1">+IF(INDIRECT("'"&amp;$B2&amp;"'!$c$186")=0,"",INDIRECT("'"&amp;$B2&amp;"'!$c$186"))</f>
        <v/>
      </c>
      <c r="S81" s="443"/>
      <c r="T81" s="443"/>
      <c r="U81" s="443"/>
      <c r="V81" s="443"/>
      <c r="W81" s="443"/>
      <c r="X81" s="443"/>
      <c r="Y81" s="443"/>
      <c r="Z81" s="7"/>
      <c r="AA81" s="7"/>
      <c r="AB81" s="7"/>
    </row>
    <row r="82" spans="2:35" x14ac:dyDescent="0.25">
      <c r="B82" s="7"/>
      <c r="C82" s="205" t="str">
        <f ca="1">+IF(INDIRECT("'"&amp;$B2&amp;"'!$b$188")=0,"NO","SI")</f>
        <v>NO</v>
      </c>
      <c r="D82" s="444" t="s">
        <v>108</v>
      </c>
      <c r="E82" s="444"/>
      <c r="F82" s="444"/>
      <c r="G82" s="444"/>
      <c r="H82" s="444"/>
      <c r="I82" s="444"/>
      <c r="J82" s="443" t="str">
        <f ca="1">+IF(INDIRECT("'"&amp;$B2&amp;"'!$b$188")=0,"",INDIRECT("'"&amp;$B2&amp;"'!$b$188"))</f>
        <v/>
      </c>
      <c r="K82" s="443"/>
      <c r="L82" s="443"/>
      <c r="M82" s="443"/>
      <c r="N82" s="443"/>
      <c r="O82" s="443"/>
      <c r="P82" s="443"/>
      <c r="Q82" s="443"/>
      <c r="R82" s="443" t="str">
        <f ca="1">+IF(INDIRECT("'"&amp;$B2&amp;"'!$c$188")=0,"",INDIRECT("'"&amp;$B2&amp;"'!$c$188"))</f>
        <v/>
      </c>
      <c r="S82" s="443"/>
      <c r="T82" s="443"/>
      <c r="U82" s="443"/>
      <c r="V82" s="443"/>
      <c r="W82" s="443"/>
      <c r="X82" s="443"/>
      <c r="Y82" s="443"/>
      <c r="Z82" s="7"/>
      <c r="AA82" s="7"/>
      <c r="AB82" s="7"/>
    </row>
    <row r="83" spans="2:35" x14ac:dyDescent="0.25">
      <c r="B83" s="7"/>
      <c r="C83" s="205" t="str">
        <f ca="1">+IF(INDIRECT("'"&amp;$B2&amp;"'!$b$190")=0,"NO","SI")</f>
        <v>NO</v>
      </c>
      <c r="D83" s="444" t="s">
        <v>109</v>
      </c>
      <c r="E83" s="444"/>
      <c r="F83" s="444"/>
      <c r="G83" s="444"/>
      <c r="H83" s="444"/>
      <c r="I83" s="444"/>
      <c r="J83" s="443" t="str">
        <f ca="1">+IF(INDIRECT("'"&amp;$B2&amp;"'!$b$190")=0,"",INDIRECT("'"&amp;$B2&amp;"'!$b$190"))</f>
        <v/>
      </c>
      <c r="K83" s="443"/>
      <c r="L83" s="443"/>
      <c r="M83" s="443"/>
      <c r="N83" s="443"/>
      <c r="O83" s="443"/>
      <c r="P83" s="443"/>
      <c r="Q83" s="443"/>
      <c r="R83" s="443" t="str">
        <f ca="1">+IF(INDIRECT("'"&amp;$B2&amp;"'!$c$190")=0,"",INDIRECT("'"&amp;$B2&amp;"'!$c$190"))</f>
        <v/>
      </c>
      <c r="S83" s="443"/>
      <c r="T83" s="443"/>
      <c r="U83" s="443"/>
      <c r="V83" s="443"/>
      <c r="W83" s="443"/>
      <c r="X83" s="443"/>
      <c r="Y83" s="443"/>
      <c r="Z83" s="7"/>
      <c r="AA83" s="7"/>
      <c r="AB83" s="7"/>
    </row>
    <row r="84" spans="2:35" x14ac:dyDescent="0.25">
      <c r="B84" s="7"/>
      <c r="C84" s="205" t="str">
        <f ca="1">+IF(INDIRECT("'"&amp;$B2&amp;"'!$b$192")=0,"NO","SI")</f>
        <v>NO</v>
      </c>
      <c r="D84" s="444" t="s">
        <v>110</v>
      </c>
      <c r="E84" s="444"/>
      <c r="F84" s="444"/>
      <c r="G84" s="444"/>
      <c r="H84" s="444"/>
      <c r="I84" s="444"/>
      <c r="J84" s="443" t="str">
        <f ca="1">+IF(INDIRECT("'"&amp;$B2&amp;"'!$b$192")=0,"",INDIRECT("'"&amp;$B2&amp;"'!$b$192"))</f>
        <v/>
      </c>
      <c r="K84" s="443"/>
      <c r="L84" s="443"/>
      <c r="M84" s="443"/>
      <c r="N84" s="443"/>
      <c r="O84" s="443"/>
      <c r="P84" s="443"/>
      <c r="Q84" s="443"/>
      <c r="R84" s="443" t="str">
        <f ca="1">+IF(INDIRECT("'"&amp;$B2&amp;"'!$c$192")=0,"",INDIRECT("'"&amp;$B2&amp;"'!$c$192"))</f>
        <v/>
      </c>
      <c r="S84" s="443"/>
      <c r="T84" s="443"/>
      <c r="U84" s="443"/>
      <c r="V84" s="443"/>
      <c r="W84" s="443"/>
      <c r="X84" s="443"/>
      <c r="Y84" s="443"/>
      <c r="Z84" s="7"/>
      <c r="AA84" s="7"/>
      <c r="AB84" s="7"/>
    </row>
    <row r="85" spans="2:35" x14ac:dyDescent="0.25">
      <c r="B85" s="7"/>
      <c r="C85" s="205" t="str">
        <f ca="1">+IF(INDIRECT("'"&amp;$B2&amp;"'!$b$194")=0,"NO","SI")</f>
        <v>NO</v>
      </c>
      <c r="D85" s="444" t="s">
        <v>111</v>
      </c>
      <c r="E85" s="444"/>
      <c r="F85" s="444"/>
      <c r="G85" s="444"/>
      <c r="H85" s="444"/>
      <c r="I85" s="444"/>
      <c r="J85" s="443" t="str">
        <f ca="1">+IF(INDIRECT("'"&amp;$B2&amp;"'!$b$194")=0,"",INDIRECT("'"&amp;$B2&amp;"'!$b$194"))</f>
        <v/>
      </c>
      <c r="K85" s="443"/>
      <c r="L85" s="443"/>
      <c r="M85" s="443"/>
      <c r="N85" s="443"/>
      <c r="O85" s="443"/>
      <c r="P85" s="443"/>
      <c r="Q85" s="443"/>
      <c r="R85" s="443" t="str">
        <f ca="1">+IF(INDIRECT("'"&amp;$B2&amp;"'!$c$194")=0,"",INDIRECT("'"&amp;$B2&amp;"'!$c$194"))</f>
        <v/>
      </c>
      <c r="S85" s="443"/>
      <c r="T85" s="443"/>
      <c r="U85" s="443"/>
      <c r="V85" s="443"/>
      <c r="W85" s="443"/>
      <c r="X85" s="443"/>
      <c r="Y85" s="443"/>
      <c r="Z85" s="7"/>
      <c r="AA85" s="7"/>
      <c r="AB85" s="7"/>
    </row>
    <row r="86" spans="2:35" x14ac:dyDescent="0.25">
      <c r="B86" s="7"/>
      <c r="C86" s="205" t="str">
        <f ca="1">+IF(INDIRECT("'"&amp;$B2&amp;"'!$b$196")=0,"NO","SI")</f>
        <v>NO</v>
      </c>
      <c r="D86" s="444" t="s">
        <v>112</v>
      </c>
      <c r="E86" s="444"/>
      <c r="F86" s="444"/>
      <c r="G86" s="444"/>
      <c r="H86" s="444"/>
      <c r="I86" s="444"/>
      <c r="J86" s="443" t="str">
        <f ca="1">+IF(INDIRECT("'"&amp;$B2&amp;"'!$b$196")=0,"",INDIRECT("'"&amp;$B2&amp;"'!$b$196"))</f>
        <v/>
      </c>
      <c r="K86" s="443"/>
      <c r="L86" s="443"/>
      <c r="M86" s="443"/>
      <c r="N86" s="443"/>
      <c r="O86" s="443"/>
      <c r="P86" s="443"/>
      <c r="Q86" s="443"/>
      <c r="R86" s="443" t="str">
        <f ca="1">+IF(INDIRECT("'"&amp;$B2&amp;"'!$c$196")=0,"",INDIRECT("'"&amp;$B2&amp;"'!$b$196"))</f>
        <v/>
      </c>
      <c r="S86" s="443"/>
      <c r="T86" s="443"/>
      <c r="U86" s="443"/>
      <c r="V86" s="443"/>
      <c r="W86" s="443"/>
      <c r="X86" s="443"/>
      <c r="Y86" s="443"/>
      <c r="Z86" s="7"/>
      <c r="AA86" s="7"/>
      <c r="AB86" s="7"/>
    </row>
    <row r="87" spans="2:35" x14ac:dyDescent="0.25">
      <c r="B87" s="7"/>
      <c r="C87" s="205" t="str">
        <f ca="1">+IF(INDIRECT("'"&amp;$B2&amp;"'!$b$198")=0,"NO","SI")</f>
        <v>NO</v>
      </c>
      <c r="D87" s="444" t="s">
        <v>113</v>
      </c>
      <c r="E87" s="444"/>
      <c r="F87" s="444"/>
      <c r="G87" s="444"/>
      <c r="H87" s="444"/>
      <c r="I87" s="444"/>
      <c r="J87" s="443" t="str">
        <f ca="1">+IF(INDIRECT("'"&amp;$B2&amp;"'!$b$198")=0,"",INDIRECT("'"&amp;$B2&amp;"'!$b$198"))</f>
        <v/>
      </c>
      <c r="K87" s="443"/>
      <c r="L87" s="443"/>
      <c r="M87" s="443"/>
      <c r="N87" s="443"/>
      <c r="O87" s="443"/>
      <c r="P87" s="443"/>
      <c r="Q87" s="443"/>
      <c r="R87" s="443" t="str">
        <f ca="1">+IF(INDIRECT("'"&amp;$B2&amp;"'!$c$198")=0,"",INDIRECT("'"&amp;$B2&amp;"'!$c$198"))</f>
        <v/>
      </c>
      <c r="S87" s="443"/>
      <c r="T87" s="443"/>
      <c r="U87" s="443"/>
      <c r="V87" s="443"/>
      <c r="W87" s="443"/>
      <c r="X87" s="443"/>
      <c r="Y87" s="443"/>
      <c r="Z87" s="7"/>
      <c r="AA87" s="7"/>
      <c r="AB87" s="7"/>
    </row>
    <row r="88" spans="2:35" x14ac:dyDescent="0.25">
      <c r="B88" s="7"/>
      <c r="C88" s="205" t="str">
        <f ca="1">+IF(INDIRECT("'"&amp;$B2&amp;"'!$b$200")=0,"NO","SI")</f>
        <v>NO</v>
      </c>
      <c r="D88" s="444" t="s">
        <v>114</v>
      </c>
      <c r="E88" s="444"/>
      <c r="F88" s="444"/>
      <c r="G88" s="444"/>
      <c r="H88" s="444"/>
      <c r="I88" s="444"/>
      <c r="J88" s="443" t="str">
        <f ca="1">+IF(INDIRECT("'"&amp;$B2&amp;"'!$b$200")=0,"",INDIRECT("'"&amp;$B2&amp;"'!$b$200"))</f>
        <v/>
      </c>
      <c r="K88" s="443"/>
      <c r="L88" s="443"/>
      <c r="M88" s="443"/>
      <c r="N88" s="443"/>
      <c r="O88" s="443"/>
      <c r="P88" s="443"/>
      <c r="Q88" s="443"/>
      <c r="R88" s="443" t="str">
        <f ca="1">+IF(INDIRECT("'"&amp;$B2&amp;"'!$c$200")=0,"",INDIRECT("'"&amp;$B2&amp;"'!$c$200"))</f>
        <v/>
      </c>
      <c r="S88" s="443"/>
      <c r="T88" s="443"/>
      <c r="U88" s="443"/>
      <c r="V88" s="443"/>
      <c r="W88" s="443"/>
      <c r="X88" s="443"/>
      <c r="Y88" s="443"/>
      <c r="Z88" s="7"/>
      <c r="AA88" s="7"/>
      <c r="AB88" s="7"/>
    </row>
    <row r="89" spans="2:35" x14ac:dyDescent="0.25">
      <c r="B89" s="7"/>
      <c r="C89" s="205" t="str">
        <f ca="1">+IF(INDIRECT("'"&amp;$B2&amp;"'!$b$202")=0,"NO","SI")</f>
        <v>NO</v>
      </c>
      <c r="D89" s="444" t="s">
        <v>115</v>
      </c>
      <c r="E89" s="444"/>
      <c r="F89" s="444"/>
      <c r="G89" s="444"/>
      <c r="H89" s="444"/>
      <c r="I89" s="444"/>
      <c r="J89" s="443" t="str">
        <f ca="1">+IF(INDIRECT("'"&amp;$B2&amp;"'!$b$202")=0,"",INDIRECT("'"&amp;$B2&amp;"'!$b$202"))</f>
        <v/>
      </c>
      <c r="K89" s="443"/>
      <c r="L89" s="443"/>
      <c r="M89" s="443"/>
      <c r="N89" s="443"/>
      <c r="O89" s="443"/>
      <c r="P89" s="443"/>
      <c r="Q89" s="443"/>
      <c r="R89" s="443" t="str">
        <f ca="1">+IF(INDIRECT("'"&amp;$B2&amp;"'!$c$202")=0,"",INDIRECT("'"&amp;$B2&amp;"'!$c$202"))</f>
        <v/>
      </c>
      <c r="S89" s="443"/>
      <c r="T89" s="443"/>
      <c r="U89" s="443"/>
      <c r="V89" s="443"/>
      <c r="W89" s="443"/>
      <c r="X89" s="443"/>
      <c r="Y89" s="443"/>
      <c r="Z89" s="7"/>
      <c r="AA89" s="7"/>
      <c r="AB89" s="7"/>
    </row>
    <row r="90" spans="2:35" x14ac:dyDescent="0.25">
      <c r="B90" s="7"/>
      <c r="C90" s="205" t="str">
        <f ca="1">+IF(INDIRECT("'"&amp;$B2&amp;"'!$b$204")=0,"NO","SI")</f>
        <v>NO</v>
      </c>
      <c r="D90" s="444" t="s">
        <v>116</v>
      </c>
      <c r="E90" s="444"/>
      <c r="F90" s="444"/>
      <c r="G90" s="444"/>
      <c r="H90" s="444"/>
      <c r="I90" s="444"/>
      <c r="J90" s="443" t="str">
        <f ca="1">+IF(INDIRECT("'"&amp;$B2&amp;"'!$b$204")=0,"",INDIRECT("'"&amp;$B2&amp;"'!$b$204"))</f>
        <v/>
      </c>
      <c r="K90" s="443"/>
      <c r="L90" s="443"/>
      <c r="M90" s="443"/>
      <c r="N90" s="443"/>
      <c r="O90" s="443"/>
      <c r="P90" s="443"/>
      <c r="Q90" s="443"/>
      <c r="R90" s="443" t="str">
        <f ca="1">+IF(INDIRECT("'"&amp;$B2&amp;"'!$c$204")=0,"",INDIRECT("'"&amp;$B2&amp;"'!$c$204"))</f>
        <v/>
      </c>
      <c r="S90" s="443"/>
      <c r="T90" s="443"/>
      <c r="U90" s="443"/>
      <c r="V90" s="443"/>
      <c r="W90" s="443"/>
      <c r="X90" s="443"/>
      <c r="Y90" s="443"/>
      <c r="Z90" s="7"/>
      <c r="AA90" s="7"/>
      <c r="AB90" s="7"/>
    </row>
    <row r="91" spans="2:35" x14ac:dyDescent="0.25">
      <c r="B91" s="7"/>
      <c r="C91" s="205" t="str">
        <f ca="1">+IF(INDIRECT("'"&amp;$B2&amp;"'!$b$206")=0,"NO","SI")</f>
        <v>NO</v>
      </c>
      <c r="D91" s="444" t="s">
        <v>117</v>
      </c>
      <c r="E91" s="444"/>
      <c r="F91" s="444"/>
      <c r="G91" s="444"/>
      <c r="H91" s="444"/>
      <c r="I91" s="444"/>
      <c r="J91" s="443" t="str">
        <f ca="1">+IF(INDIRECT("'"&amp;$B2&amp;"'!$b$206")=0,"",INDIRECT("'"&amp;$B2&amp;"'!$b$206"))</f>
        <v/>
      </c>
      <c r="K91" s="443"/>
      <c r="L91" s="443"/>
      <c r="M91" s="443"/>
      <c r="N91" s="443"/>
      <c r="O91" s="443"/>
      <c r="P91" s="443"/>
      <c r="Q91" s="443"/>
      <c r="R91" s="443" t="str">
        <f ca="1">+IF(INDIRECT("'"&amp;$B2&amp;"'!$c$206")=0,"",INDIRECT("'"&amp;$B2&amp;"'!$c$206"))</f>
        <v/>
      </c>
      <c r="S91" s="443"/>
      <c r="T91" s="443"/>
      <c r="U91" s="443"/>
      <c r="V91" s="443"/>
      <c r="W91" s="443"/>
      <c r="X91" s="443"/>
      <c r="Y91" s="443"/>
      <c r="Z91" s="7"/>
      <c r="AA91" s="7"/>
      <c r="AB91" s="7"/>
    </row>
    <row r="92" spans="2:35" x14ac:dyDescent="0.25">
      <c r="B92" s="7"/>
      <c r="C92" s="205" t="str">
        <f ca="1">+IF(INDIRECT("'"&amp;$B2&amp;"'!$b$208")=0,"NO","SI")</f>
        <v>NO</v>
      </c>
      <c r="D92" s="444" t="s">
        <v>118</v>
      </c>
      <c r="E92" s="444"/>
      <c r="F92" s="444"/>
      <c r="G92" s="444"/>
      <c r="H92" s="444"/>
      <c r="I92" s="444"/>
      <c r="J92" s="443" t="str">
        <f ca="1">+IF(INDIRECT("'"&amp;$B2&amp;"'!$b$208")=0,"",INDIRECT("'"&amp;$B2&amp;"'!$b$208"))</f>
        <v/>
      </c>
      <c r="K92" s="443"/>
      <c r="L92" s="443"/>
      <c r="M92" s="443"/>
      <c r="N92" s="443"/>
      <c r="O92" s="443"/>
      <c r="P92" s="443"/>
      <c r="Q92" s="443"/>
      <c r="R92" s="443" t="str">
        <f ca="1">+IF(INDIRECT("'"&amp;$B2&amp;"'!$c$208")=0,"",INDIRECT("'"&amp;$B2&amp;"'!$c$208"))</f>
        <v/>
      </c>
      <c r="S92" s="443"/>
      <c r="T92" s="443"/>
      <c r="U92" s="443"/>
      <c r="V92" s="443"/>
      <c r="W92" s="443"/>
      <c r="X92" s="443"/>
      <c r="Y92" s="443"/>
      <c r="Z92" s="7"/>
      <c r="AA92" s="7"/>
      <c r="AB92" s="7"/>
    </row>
    <row r="93" spans="2:35" x14ac:dyDescent="0.25">
      <c r="B93" s="7"/>
      <c r="C93" s="205" t="str">
        <f ca="1">+IF(INDIRECT("'"&amp;$B2&amp;"'!$b$210")=0,"NO","SI")</f>
        <v>NO</v>
      </c>
      <c r="D93" s="444" t="s">
        <v>119</v>
      </c>
      <c r="E93" s="444"/>
      <c r="F93" s="444"/>
      <c r="G93" s="444"/>
      <c r="H93" s="444"/>
      <c r="I93" s="444"/>
      <c r="J93" s="443" t="str">
        <f ca="1">+IF(INDIRECT("'"&amp;$B2&amp;"'!$b$210")=0,"",INDIRECT("'"&amp;$B2&amp;"'!$b$210"))</f>
        <v/>
      </c>
      <c r="K93" s="443"/>
      <c r="L93" s="443"/>
      <c r="M93" s="443"/>
      <c r="N93" s="443"/>
      <c r="O93" s="443"/>
      <c r="P93" s="443"/>
      <c r="Q93" s="443"/>
      <c r="R93" s="443" t="str">
        <f ca="1">+IF(INDIRECT("'"&amp;$B2&amp;"'!$c$210")=0,"",INDIRECT("'"&amp;$B2&amp;"'!$c$210"))</f>
        <v/>
      </c>
      <c r="S93" s="443"/>
      <c r="T93" s="443"/>
      <c r="U93" s="443"/>
      <c r="V93" s="443"/>
      <c r="W93" s="443"/>
      <c r="X93" s="443"/>
      <c r="Y93" s="443"/>
      <c r="Z93" s="7"/>
      <c r="AA93" s="7"/>
      <c r="AB93" s="7"/>
    </row>
    <row r="94" spans="2:35" x14ac:dyDescent="0.25">
      <c r="B94" s="7"/>
      <c r="C94" s="205" t="str">
        <f ca="1">+IF(INDIRECT("'"&amp;$B2&amp;"'!$b$212")=0,"NO","SI")</f>
        <v>NO</v>
      </c>
      <c r="D94" s="444" t="s">
        <v>120</v>
      </c>
      <c r="E94" s="444"/>
      <c r="F94" s="444"/>
      <c r="G94" s="444"/>
      <c r="H94" s="444"/>
      <c r="I94" s="444"/>
      <c r="J94" s="443" t="str">
        <f ca="1">+IF(INDIRECT("'"&amp;$B2&amp;"'!$b$212")=0,"",INDIRECT("'"&amp;$B2&amp;"'!$b$212"))</f>
        <v/>
      </c>
      <c r="K94" s="443"/>
      <c r="L94" s="443"/>
      <c r="M94" s="443"/>
      <c r="N94" s="443"/>
      <c r="O94" s="443"/>
      <c r="P94" s="443"/>
      <c r="Q94" s="443"/>
      <c r="R94" s="443" t="str">
        <f ca="1">+IF(INDIRECT("'"&amp;$B2&amp;"'!$c$212")=0,"",INDIRECT("'"&amp;$B2&amp;"'!$c$212"))</f>
        <v/>
      </c>
      <c r="S94" s="443"/>
      <c r="T94" s="443"/>
      <c r="U94" s="443"/>
      <c r="V94" s="443"/>
      <c r="W94" s="443"/>
      <c r="X94" s="443"/>
      <c r="Y94" s="443"/>
      <c r="Z94" s="7"/>
      <c r="AA94" s="7"/>
      <c r="AB94" s="7"/>
    </row>
    <row r="95" spans="2:35" x14ac:dyDescent="0.25">
      <c r="B95" s="7"/>
      <c r="C95" s="205" t="str">
        <f ca="1">+IF(INDIRECT("'"&amp;$B2&amp;"'!$b$214")=0,"NO","SI")</f>
        <v>NO</v>
      </c>
      <c r="D95" s="444" t="s">
        <v>73</v>
      </c>
      <c r="E95" s="444"/>
      <c r="F95" s="444"/>
      <c r="G95" s="444"/>
      <c r="H95" s="444"/>
      <c r="I95" s="444"/>
      <c r="J95" s="443" t="str">
        <f ca="1">+IF(INDIRECT("'"&amp;$B2&amp;"'!$b$214")=0,"",INDIRECT("'"&amp;$B2&amp;"'!$b$214"))</f>
        <v/>
      </c>
      <c r="K95" s="443"/>
      <c r="L95" s="443"/>
      <c r="M95" s="443"/>
      <c r="N95" s="443"/>
      <c r="O95" s="443"/>
      <c r="P95" s="443"/>
      <c r="Q95" s="443"/>
      <c r="R95" s="443" t="str">
        <f ca="1">+IF(INDIRECT("'"&amp;$B2&amp;"'!$c$214")=0,"",INDIRECT("'"&amp;$B2&amp;"'!$c$214"))</f>
        <v/>
      </c>
      <c r="S95" s="443"/>
      <c r="T95" s="443"/>
      <c r="U95" s="443"/>
      <c r="V95" s="443"/>
      <c r="W95" s="443"/>
      <c r="X95" s="443"/>
      <c r="Y95" s="443"/>
      <c r="Z95" s="7"/>
      <c r="AA95" s="7"/>
      <c r="AB95" s="7"/>
      <c r="AI95" s="71"/>
    </row>
    <row r="96" spans="2:35" x14ac:dyDescent="0.25">
      <c r="B96" s="7"/>
      <c r="C96" s="7"/>
      <c r="D96" s="7"/>
      <c r="E96" s="7"/>
      <c r="F96" s="7"/>
      <c r="G96" s="7"/>
      <c r="H96" s="7"/>
      <c r="I96" s="7"/>
      <c r="J96" s="7"/>
      <c r="K96" s="7"/>
      <c r="L96" s="7"/>
      <c r="M96" s="7"/>
      <c r="N96" s="7"/>
      <c r="O96" s="7"/>
      <c r="P96" s="7"/>
      <c r="Q96" s="7"/>
      <c r="R96" s="7"/>
      <c r="S96" s="7"/>
      <c r="T96" s="7"/>
      <c r="U96" s="7"/>
      <c r="V96" s="7"/>
      <c r="W96" s="7"/>
      <c r="X96" s="7"/>
      <c r="Y96" s="7"/>
      <c r="AH96" s="70"/>
    </row>
    <row r="97" spans="2:33" ht="46.5" customHeight="1" x14ac:dyDescent="0.25">
      <c r="B97" s="426" t="s">
        <v>268</v>
      </c>
      <c r="C97" s="426"/>
      <c r="D97" s="426"/>
      <c r="E97" s="426"/>
      <c r="F97" s="426"/>
      <c r="G97" s="426"/>
      <c r="H97" s="426"/>
      <c r="I97" s="426"/>
      <c r="J97" s="426"/>
      <c r="K97" s="426"/>
      <c r="L97" s="426"/>
      <c r="M97" s="318" t="str">
        <f ca="1">+IF(INDIRECT("'"&amp;$B2&amp;"'!$b$215")="","",INDIRECT("'"&amp;$B2&amp;"'!$b$215"))</f>
        <v>NO</v>
      </c>
      <c r="N97" s="7"/>
      <c r="O97" s="7"/>
      <c r="P97" s="7"/>
      <c r="Q97" s="7"/>
      <c r="R97" s="7"/>
      <c r="S97" s="268"/>
      <c r="T97" s="268"/>
      <c r="U97" s="268"/>
      <c r="V97" s="268"/>
      <c r="W97" s="268"/>
      <c r="X97" s="268"/>
      <c r="Y97" s="268"/>
      <c r="Z97" s="268"/>
      <c r="AA97" s="268"/>
      <c r="AB97" s="7"/>
    </row>
    <row r="98" spans="2:33" x14ac:dyDescent="0.25">
      <c r="B98" s="7"/>
      <c r="C98" s="7"/>
      <c r="D98" s="7"/>
      <c r="E98" s="7"/>
      <c r="F98" s="7"/>
      <c r="G98" s="7"/>
      <c r="H98" s="7"/>
      <c r="I98" s="7"/>
      <c r="J98" s="7"/>
      <c r="K98" s="7"/>
      <c r="L98" s="7"/>
      <c r="M98" s="7"/>
      <c r="N98" s="7"/>
      <c r="O98" s="7"/>
      <c r="P98" s="7"/>
      <c r="Q98" s="7"/>
      <c r="R98" s="7"/>
      <c r="S98" s="7"/>
      <c r="T98" s="7"/>
      <c r="U98" s="7"/>
      <c r="V98" s="7"/>
      <c r="W98" s="7"/>
      <c r="X98" s="7"/>
      <c r="Y98" s="7"/>
      <c r="Z98" s="7"/>
      <c r="AA98" s="7"/>
      <c r="AB98" s="7"/>
    </row>
    <row r="99" spans="2:33" x14ac:dyDescent="0.25">
      <c r="B99" s="7"/>
      <c r="C99" s="7"/>
      <c r="D99" s="7"/>
      <c r="E99" s="7"/>
      <c r="F99" s="7"/>
      <c r="G99" s="7"/>
      <c r="H99" s="7"/>
      <c r="I99" s="7"/>
      <c r="J99" s="442" t="s">
        <v>233</v>
      </c>
      <c r="K99" s="442"/>
      <c r="L99" s="442"/>
      <c r="M99" s="442"/>
      <c r="N99" s="442"/>
      <c r="O99" s="442"/>
      <c r="P99" s="442"/>
      <c r="Q99" s="442"/>
      <c r="R99" s="442" t="s">
        <v>90</v>
      </c>
      <c r="S99" s="442"/>
      <c r="T99" s="442"/>
      <c r="U99" s="442"/>
      <c r="V99" s="442"/>
      <c r="W99" s="442"/>
      <c r="X99" s="442"/>
      <c r="Y99" s="442"/>
      <c r="Z99" s="7"/>
      <c r="AA99" s="7"/>
      <c r="AB99" s="7"/>
    </row>
    <row r="100" spans="2:33" ht="15" customHeight="1" x14ac:dyDescent="0.25">
      <c r="B100" s="7"/>
      <c r="C100" s="205" t="str">
        <f ca="1">+IF(INDIRECT("'"&amp;$B2&amp;"'!$b$217")=0,"NO","SI")</f>
        <v>NO</v>
      </c>
      <c r="D100" s="444" t="s">
        <v>121</v>
      </c>
      <c r="E100" s="444"/>
      <c r="F100" s="444"/>
      <c r="G100" s="444"/>
      <c r="H100" s="444"/>
      <c r="I100" s="444"/>
      <c r="J100" s="435" t="str">
        <f ca="1">+IF(INDIRECT("'"&amp;$B2&amp;"'!$b$217")=0,"",INDIRECT("'"&amp;$B2&amp;"'!$b$217"))</f>
        <v/>
      </c>
      <c r="K100" s="435"/>
      <c r="L100" s="435"/>
      <c r="M100" s="435"/>
      <c r="N100" s="435"/>
      <c r="O100" s="435"/>
      <c r="P100" s="435"/>
      <c r="Q100" s="435"/>
      <c r="R100" s="435" t="str">
        <f ca="1">+IF(INDIRECT("'"&amp;$B2&amp;"'!$c$217")=0,"",INDIRECT("'"&amp;$B2&amp;"'!$c$217"))</f>
        <v/>
      </c>
      <c r="S100" s="435"/>
      <c r="T100" s="435"/>
      <c r="U100" s="435"/>
      <c r="V100" s="435"/>
      <c r="W100" s="435"/>
      <c r="X100" s="435"/>
      <c r="Y100" s="435"/>
      <c r="Z100" s="7"/>
      <c r="AA100" s="7"/>
      <c r="AB100" s="7"/>
    </row>
    <row r="101" spans="2:33" ht="15" customHeight="1" x14ac:dyDescent="0.25">
      <c r="B101" s="7"/>
      <c r="C101" s="205" t="str">
        <f ca="1">+IF(INDIRECT("'"&amp;$B2&amp;"'!$b$219")=0,"NO","SI")</f>
        <v>NO</v>
      </c>
      <c r="D101" s="444" t="s">
        <v>122</v>
      </c>
      <c r="E101" s="444"/>
      <c r="F101" s="444"/>
      <c r="G101" s="444"/>
      <c r="H101" s="444"/>
      <c r="I101" s="444"/>
      <c r="J101" s="435" t="str">
        <f ca="1">+IF(INDIRECT("'"&amp;$B2&amp;"'!$b$219")=0,"",INDIRECT("'"&amp;$B2&amp;"'!$b$219"))</f>
        <v/>
      </c>
      <c r="K101" s="435"/>
      <c r="L101" s="435"/>
      <c r="M101" s="435"/>
      <c r="N101" s="435"/>
      <c r="O101" s="435"/>
      <c r="P101" s="435"/>
      <c r="Q101" s="435"/>
      <c r="R101" s="435" t="str">
        <f ca="1">+IF(INDIRECT("'"&amp;$B2&amp;"'!$c$219")=0,"",INDIRECT("'"&amp;$B2&amp;"'!$c$219"))</f>
        <v/>
      </c>
      <c r="S101" s="435"/>
      <c r="T101" s="435"/>
      <c r="U101" s="435"/>
      <c r="V101" s="435"/>
      <c r="W101" s="435"/>
      <c r="X101" s="435"/>
      <c r="Y101" s="435"/>
      <c r="Z101" s="7"/>
      <c r="AA101" s="7"/>
      <c r="AB101" s="7"/>
    </row>
    <row r="102" spans="2:33" ht="15" customHeight="1" x14ac:dyDescent="0.25">
      <c r="B102" s="7"/>
      <c r="C102" s="205" t="str">
        <f ca="1">+IF(INDIRECT("'"&amp;$B2&amp;"'!$b$221")=0,"NO","SI")</f>
        <v>NO</v>
      </c>
      <c r="D102" s="444" t="s">
        <v>123</v>
      </c>
      <c r="E102" s="444"/>
      <c r="F102" s="444"/>
      <c r="G102" s="444"/>
      <c r="H102" s="444"/>
      <c r="I102" s="444"/>
      <c r="J102" s="435" t="str">
        <f ca="1">+IF(INDIRECT("'"&amp;$B2&amp;"'!$b$221")=0,"",INDIRECT("'"&amp;$B2&amp;"'!$b$221"))</f>
        <v/>
      </c>
      <c r="K102" s="435"/>
      <c r="L102" s="435"/>
      <c r="M102" s="435"/>
      <c r="N102" s="435"/>
      <c r="O102" s="435"/>
      <c r="P102" s="435"/>
      <c r="Q102" s="435"/>
      <c r="R102" s="435" t="str">
        <f ca="1">+IF(INDIRECT("'"&amp;$B2&amp;"'!$c$221")=0,"",INDIRECT("'"&amp;$B2&amp;"'!$c$221"))</f>
        <v/>
      </c>
      <c r="S102" s="435"/>
      <c r="T102" s="435"/>
      <c r="U102" s="435"/>
      <c r="V102" s="435"/>
      <c r="W102" s="435"/>
      <c r="X102" s="435"/>
      <c r="Y102" s="435"/>
      <c r="Z102" s="7"/>
      <c r="AA102" s="7"/>
      <c r="AB102" s="7"/>
    </row>
    <row r="103" spans="2:33" x14ac:dyDescent="0.25">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2:33" ht="30.75" customHeight="1" x14ac:dyDescent="0.25">
      <c r="B104" s="426" t="s">
        <v>269</v>
      </c>
      <c r="C104" s="426"/>
      <c r="D104" s="426"/>
      <c r="E104" s="426"/>
      <c r="F104" s="426"/>
      <c r="G104" s="426"/>
      <c r="H104" s="426"/>
      <c r="I104" s="426"/>
      <c r="J104" s="426"/>
      <c r="K104" s="426"/>
      <c r="L104" s="426"/>
      <c r="M104" s="259" t="str">
        <f ca="1">+IF(INDIRECT("'"&amp;$B2&amp;"'!$b$222")="","",INDIRECT("'"&amp;$B2&amp;"'!$b$222"))</f>
        <v>NO</v>
      </c>
      <c r="N104" s="7"/>
      <c r="O104" s="7"/>
      <c r="P104" s="7"/>
      <c r="Q104" s="7"/>
      <c r="R104" s="7"/>
      <c r="S104" s="7"/>
      <c r="T104" s="7"/>
      <c r="U104" s="7"/>
      <c r="V104" s="7"/>
      <c r="W104" s="7"/>
      <c r="X104" s="7"/>
      <c r="Y104" s="7"/>
      <c r="Z104" s="7"/>
      <c r="AA104" s="329"/>
      <c r="AB104" s="7"/>
    </row>
    <row r="105" spans="2:33" x14ac:dyDescent="0.25">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329"/>
      <c r="AB105" s="7"/>
    </row>
    <row r="106" spans="2:33" x14ac:dyDescent="0.25">
      <c r="B106" s="7"/>
      <c r="C106" s="7"/>
      <c r="D106" s="7"/>
      <c r="E106" s="7"/>
      <c r="F106" s="7"/>
      <c r="G106" s="7"/>
      <c r="H106" s="7"/>
      <c r="I106" s="7"/>
      <c r="J106" s="442" t="s">
        <v>233</v>
      </c>
      <c r="K106" s="442"/>
      <c r="L106" s="442"/>
      <c r="M106" s="442"/>
      <c r="N106" s="442"/>
      <c r="O106" s="442"/>
      <c r="P106" s="442"/>
      <c r="Q106" s="442"/>
      <c r="R106" s="442" t="s">
        <v>90</v>
      </c>
      <c r="S106" s="442"/>
      <c r="T106" s="442"/>
      <c r="U106" s="442"/>
      <c r="V106" s="442"/>
      <c r="W106" s="442"/>
      <c r="X106" s="442"/>
      <c r="Y106" s="442"/>
      <c r="Z106" s="7"/>
      <c r="AA106" s="329"/>
      <c r="AB106" s="7"/>
    </row>
    <row r="107" spans="2:33" x14ac:dyDescent="0.25">
      <c r="B107" s="7"/>
      <c r="C107" s="205" t="str">
        <f ca="1">+IF(INDIRECT("'"&amp;$B2&amp;"'!$a$223")=0,"NO","SI")</f>
        <v>NO</v>
      </c>
      <c r="D107" s="444" t="s">
        <v>124</v>
      </c>
      <c r="E107" s="444"/>
      <c r="F107" s="444"/>
      <c r="G107" s="444"/>
      <c r="H107" s="444"/>
      <c r="I107" s="444"/>
      <c r="J107" s="443"/>
      <c r="K107" s="443"/>
      <c r="L107" s="443"/>
      <c r="M107" s="443"/>
      <c r="N107" s="443"/>
      <c r="O107" s="443"/>
      <c r="P107" s="443"/>
      <c r="Q107" s="443"/>
      <c r="R107" s="443"/>
      <c r="S107" s="443"/>
      <c r="T107" s="443"/>
      <c r="U107" s="443"/>
      <c r="V107" s="443"/>
      <c r="W107" s="443"/>
      <c r="X107" s="443"/>
      <c r="Y107" s="443"/>
      <c r="Z107" s="7"/>
      <c r="AA107" s="349" t="s">
        <v>497</v>
      </c>
      <c r="AB107" s="349"/>
      <c r="AC107" s="362"/>
      <c r="AD107" s="362"/>
      <c r="AE107" s="362"/>
      <c r="AF107" s="362"/>
      <c r="AG107" s="362"/>
    </row>
    <row r="108" spans="2:33" x14ac:dyDescent="0.25">
      <c r="B108" s="7"/>
      <c r="C108" s="205" t="str">
        <f ca="1">+IF(INDIRECT("'"&amp;$B2&amp;"'!$a$244")=0,"NO","SI")</f>
        <v>NO</v>
      </c>
      <c r="D108" s="441" t="s">
        <v>125</v>
      </c>
      <c r="E108" s="441"/>
      <c r="F108" s="441"/>
      <c r="G108" s="441"/>
      <c r="H108" s="441"/>
      <c r="I108" s="441"/>
      <c r="J108" s="443" t="str">
        <f ca="1">+IF(INDIRECT("'"&amp;$B2&amp;"'!$b$245")=0,"",INDIRECT("'"&amp;$B2&amp;"'!$b$245"))</f>
        <v/>
      </c>
      <c r="K108" s="443"/>
      <c r="L108" s="443"/>
      <c r="M108" s="443"/>
      <c r="N108" s="443"/>
      <c r="O108" s="443"/>
      <c r="P108" s="443"/>
      <c r="Q108" s="443"/>
      <c r="R108" s="443" t="str">
        <f ca="1">+IF(INDIRECT("'"&amp;$B2&amp;"'!$c$245")=0,"",INDIRECT("'"&amp;$B2&amp;"'!$c$245"))</f>
        <v/>
      </c>
      <c r="S108" s="443"/>
      <c r="T108" s="443"/>
      <c r="U108" s="443"/>
      <c r="V108" s="443"/>
      <c r="W108" s="443"/>
      <c r="X108" s="443"/>
      <c r="Y108" s="443"/>
      <c r="Z108" s="7"/>
      <c r="AA108" s="329"/>
      <c r="AB108" s="7"/>
    </row>
    <row r="109" spans="2:33" x14ac:dyDescent="0.25">
      <c r="B109" s="7"/>
      <c r="C109" s="205" t="str">
        <f ca="1">+IF(INDIRECT("'"&amp;$B2&amp;"'!$a$246")=0,"NO","SI")</f>
        <v>NO</v>
      </c>
      <c r="D109" s="441" t="s">
        <v>126</v>
      </c>
      <c r="E109" s="441"/>
      <c r="F109" s="441"/>
      <c r="G109" s="441"/>
      <c r="H109" s="441"/>
      <c r="I109" s="441"/>
      <c r="J109" s="443" t="str">
        <f ca="1">+IF(INDIRECT("'"&amp;$B2&amp;"'!$b$247")=0,"",INDIRECT("'"&amp;$B2&amp;"'!$b$247"))</f>
        <v/>
      </c>
      <c r="K109" s="443"/>
      <c r="L109" s="443"/>
      <c r="M109" s="443"/>
      <c r="N109" s="443"/>
      <c r="O109" s="443"/>
      <c r="P109" s="443"/>
      <c r="Q109" s="443"/>
      <c r="R109" s="443" t="str">
        <f ca="1">+IF(INDIRECT("'"&amp;$B2&amp;"'!$c$247")=0,"",INDIRECT("'"&amp;$B2&amp;"'!$c$247"))</f>
        <v/>
      </c>
      <c r="S109" s="443"/>
      <c r="T109" s="443"/>
      <c r="U109" s="443"/>
      <c r="V109" s="443"/>
      <c r="W109" s="443"/>
      <c r="X109" s="443"/>
      <c r="Y109" s="443"/>
      <c r="Z109" s="7"/>
      <c r="AA109" s="329"/>
      <c r="AB109" s="7"/>
    </row>
    <row r="110" spans="2:33" x14ac:dyDescent="0.25">
      <c r="B110" s="7"/>
      <c r="C110" s="205" t="str">
        <f ca="1">+IF(INDIRECT("'"&amp;$B2&amp;"'!$a$248")=0,"NO","SI")</f>
        <v>NO</v>
      </c>
      <c r="D110" s="441" t="s">
        <v>127</v>
      </c>
      <c r="E110" s="441"/>
      <c r="F110" s="441"/>
      <c r="G110" s="441"/>
      <c r="H110" s="441"/>
      <c r="I110" s="441"/>
      <c r="J110" s="443" t="str">
        <f ca="1">+IF(INDIRECT("'"&amp;$B2&amp;"'!$b$249")=0,"",INDIRECT("'"&amp;$B2&amp;"'!$b$249"))</f>
        <v/>
      </c>
      <c r="K110" s="443"/>
      <c r="L110" s="443"/>
      <c r="M110" s="443"/>
      <c r="N110" s="443"/>
      <c r="O110" s="443"/>
      <c r="P110" s="443"/>
      <c r="Q110" s="443"/>
      <c r="R110" s="443" t="str">
        <f ca="1">+IF(INDIRECT("'"&amp;$B2&amp;"'!$c$249")=0,"",INDIRECT("'"&amp;$B2&amp;"'!$c$249"))</f>
        <v/>
      </c>
      <c r="S110" s="443"/>
      <c r="T110" s="443"/>
      <c r="U110" s="443"/>
      <c r="V110" s="443"/>
      <c r="W110" s="443"/>
      <c r="X110" s="443"/>
      <c r="Y110" s="443"/>
      <c r="Z110" s="7"/>
      <c r="AA110" s="329"/>
      <c r="AB110" s="7"/>
    </row>
    <row r="111" spans="2:33" x14ac:dyDescent="0.25">
      <c r="B111" s="7"/>
      <c r="C111" s="205" t="str">
        <f ca="1">+IF(INDIRECT("'"&amp;$B2&amp;"'!$a$250")=0,"NO","SI")</f>
        <v>NO</v>
      </c>
      <c r="D111" s="441" t="s">
        <v>128</v>
      </c>
      <c r="E111" s="441"/>
      <c r="F111" s="441"/>
      <c r="G111" s="441"/>
      <c r="H111" s="441"/>
      <c r="I111" s="441"/>
      <c r="J111" s="443" t="str">
        <f ca="1">+IF(INDIRECT("'"&amp;$B2&amp;"'!$b$251")=0,"",INDIRECT("'"&amp;$B2&amp;"'!$b$251"))</f>
        <v/>
      </c>
      <c r="K111" s="443"/>
      <c r="L111" s="443"/>
      <c r="M111" s="443"/>
      <c r="N111" s="443"/>
      <c r="O111" s="443"/>
      <c r="P111" s="443"/>
      <c r="Q111" s="443"/>
      <c r="R111" s="443" t="str">
        <f ca="1">+IF(INDIRECT("'"&amp;$B2&amp;"'!$c$251")=0,"",INDIRECT("'"&amp;$B2&amp;"'!$c$251"))</f>
        <v/>
      </c>
      <c r="S111" s="443"/>
      <c r="T111" s="443"/>
      <c r="U111" s="443"/>
      <c r="V111" s="443"/>
      <c r="W111" s="443"/>
      <c r="X111" s="443"/>
      <c r="Y111" s="443"/>
      <c r="Z111" s="7"/>
      <c r="AA111" s="329"/>
      <c r="AB111" s="7"/>
    </row>
    <row r="112" spans="2:33" x14ac:dyDescent="0.25">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2:28" ht="30" customHeight="1" x14ac:dyDescent="0.25">
      <c r="B113" s="426" t="s">
        <v>270</v>
      </c>
      <c r="C113" s="426"/>
      <c r="D113" s="426"/>
      <c r="E113" s="426"/>
      <c r="F113" s="426"/>
      <c r="G113" s="426"/>
      <c r="H113" s="426"/>
      <c r="I113" s="426"/>
      <c r="J113" s="426"/>
      <c r="K113" s="426"/>
      <c r="L113" s="426"/>
      <c r="M113" s="259" t="str">
        <f ca="1">+IF(INDIRECT("'"&amp;$B2&amp;"'!$b$252")="","",INDIRECT("'"&amp;$B2&amp;"'!$b$252"))</f>
        <v>NO</v>
      </c>
      <c r="N113" s="7"/>
      <c r="O113" s="7"/>
      <c r="P113" s="7"/>
      <c r="Q113" s="7"/>
      <c r="R113" s="7"/>
      <c r="S113" s="7"/>
      <c r="T113" s="7"/>
      <c r="U113" s="7"/>
      <c r="V113" s="7"/>
      <c r="W113" s="7"/>
      <c r="X113" s="7"/>
      <c r="Y113" s="7"/>
      <c r="Z113" s="7"/>
      <c r="AA113" s="329"/>
      <c r="AB113" s="7"/>
    </row>
    <row r="114" spans="2:28" x14ac:dyDescent="0.25">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329"/>
      <c r="AB114" s="7"/>
    </row>
    <row r="115" spans="2:28" x14ac:dyDescent="0.25">
      <c r="B115" s="7"/>
      <c r="C115" s="7"/>
      <c r="D115" s="7"/>
      <c r="E115" s="7"/>
      <c r="F115" s="7"/>
      <c r="G115" s="7"/>
      <c r="H115" s="7"/>
      <c r="I115" s="7"/>
      <c r="J115" s="442" t="s">
        <v>233</v>
      </c>
      <c r="K115" s="442"/>
      <c r="L115" s="442"/>
      <c r="M115" s="442"/>
      <c r="N115" s="442"/>
      <c r="O115" s="442"/>
      <c r="P115" s="442"/>
      <c r="Q115" s="442"/>
      <c r="R115" s="442" t="s">
        <v>90</v>
      </c>
      <c r="S115" s="442"/>
      <c r="T115" s="442"/>
      <c r="U115" s="442"/>
      <c r="V115" s="442"/>
      <c r="W115" s="442"/>
      <c r="X115" s="442"/>
      <c r="Y115" s="442"/>
      <c r="Z115" s="7"/>
      <c r="AA115" s="329"/>
      <c r="AB115" s="7"/>
    </row>
    <row r="116" spans="2:28" x14ac:dyDescent="0.25">
      <c r="B116" s="7"/>
      <c r="C116" s="205" t="str">
        <f ca="1">+IF(INDIRECT("'"&amp;$B2&amp;"'!$a$253")=0,"NO","SI")</f>
        <v>NO</v>
      </c>
      <c r="D116" s="448" t="s">
        <v>493</v>
      </c>
      <c r="E116" s="448"/>
      <c r="F116" s="448"/>
      <c r="G116" s="448"/>
      <c r="H116" s="448"/>
      <c r="I116" s="448"/>
      <c r="J116" s="435" t="str">
        <f ca="1">+IF(INDIRECT("'"&amp;$B2&amp;"'!$b$254")=0,"",INDIRECT("'"&amp;$B2&amp;"'!$b$254"))</f>
        <v/>
      </c>
      <c r="K116" s="435"/>
      <c r="L116" s="435"/>
      <c r="M116" s="435"/>
      <c r="N116" s="435"/>
      <c r="O116" s="435"/>
      <c r="P116" s="435"/>
      <c r="Q116" s="435"/>
      <c r="R116" s="435" t="str">
        <f ca="1">+IF(INDIRECT("'"&amp;$B2&amp;"'!$c$254")=0,"",INDIRECT("'"&amp;$B2&amp;"'!$c$254"))</f>
        <v/>
      </c>
      <c r="S116" s="435"/>
      <c r="T116" s="435"/>
      <c r="U116" s="435"/>
      <c r="V116" s="435"/>
      <c r="W116" s="435"/>
      <c r="X116" s="435"/>
      <c r="Y116" s="435"/>
      <c r="Z116" s="7"/>
      <c r="AA116" s="329"/>
      <c r="AB116" s="7"/>
    </row>
    <row r="117" spans="2:28" x14ac:dyDescent="0.25">
      <c r="B117" s="7"/>
      <c r="C117" s="205" t="str">
        <f ca="1">+IF(INDIRECT("'"&amp;$B2&amp;"'!$a$259")=0,"NO","SI")</f>
        <v>NO</v>
      </c>
      <c r="D117" s="448" t="s">
        <v>495</v>
      </c>
      <c r="E117" s="448"/>
      <c r="F117" s="448"/>
      <c r="G117" s="448"/>
      <c r="H117" s="448"/>
      <c r="I117" s="448"/>
      <c r="J117" s="435" t="str">
        <f ca="1">+IF(INDIRECT("'"&amp;$B2&amp;"'!$b$260")=0,"",INDIRECT("'"&amp;$B2&amp;"'!$b$260"))</f>
        <v/>
      </c>
      <c r="K117" s="435"/>
      <c r="L117" s="435"/>
      <c r="M117" s="435"/>
      <c r="N117" s="435"/>
      <c r="O117" s="435"/>
      <c r="P117" s="435"/>
      <c r="Q117" s="435"/>
      <c r="R117" s="435" t="str">
        <f ca="1">+IF(INDIRECT("'"&amp;$B2&amp;"'!$c$260")=0,"",INDIRECT("'"&amp;$B2&amp;"'!$c$260"))</f>
        <v/>
      </c>
      <c r="S117" s="435"/>
      <c r="T117" s="435"/>
      <c r="U117" s="435"/>
      <c r="V117" s="435"/>
      <c r="W117" s="435"/>
      <c r="X117" s="435"/>
      <c r="Y117" s="435"/>
      <c r="Z117" s="7"/>
      <c r="AA117" s="329"/>
      <c r="AB117" s="7"/>
    </row>
    <row r="118" spans="2:28" x14ac:dyDescent="0.25">
      <c r="B118" s="7"/>
      <c r="C118" s="205" t="str">
        <f ca="1">+IF(INDIRECT("'"&amp;$B2&amp;"'!$a$261")=0,"NO","SI")</f>
        <v>NO</v>
      </c>
      <c r="D118" s="448" t="s">
        <v>494</v>
      </c>
      <c r="E118" s="448"/>
      <c r="F118" s="448"/>
      <c r="G118" s="448"/>
      <c r="H118" s="448"/>
      <c r="I118" s="448"/>
      <c r="J118" s="435" t="str">
        <f ca="1">+IF(INDIRECT("'"&amp;$B2&amp;"'!$b$262")=0,"",INDIRECT("'"&amp;$B2&amp;"'!$b$262"))</f>
        <v/>
      </c>
      <c r="K118" s="435"/>
      <c r="L118" s="435"/>
      <c r="M118" s="435"/>
      <c r="N118" s="435"/>
      <c r="O118" s="435"/>
      <c r="P118" s="435"/>
      <c r="Q118" s="435"/>
      <c r="R118" s="435" t="str">
        <f ca="1">+IF(INDIRECT("'"&amp;$B2&amp;"'!$c$262")=0,"",INDIRECT("'"&amp;$B2&amp;"'!$c$262"))</f>
        <v/>
      </c>
      <c r="S118" s="435"/>
      <c r="T118" s="435"/>
      <c r="U118" s="435"/>
      <c r="V118" s="435"/>
      <c r="W118" s="435"/>
      <c r="X118" s="435"/>
      <c r="Y118" s="435"/>
      <c r="Z118" s="7"/>
      <c r="AA118" s="329"/>
      <c r="AB118" s="7"/>
    </row>
    <row r="119" spans="2:28" x14ac:dyDescent="0.25">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2:28" ht="33.75" customHeight="1" x14ac:dyDescent="0.25">
      <c r="B120" s="426" t="s">
        <v>271</v>
      </c>
      <c r="C120" s="426"/>
      <c r="D120" s="426"/>
      <c r="E120" s="426"/>
      <c r="F120" s="426"/>
      <c r="G120" s="426"/>
      <c r="H120" s="426"/>
      <c r="I120" s="426"/>
      <c r="J120" s="426"/>
      <c r="K120" s="426"/>
      <c r="L120" s="426"/>
      <c r="M120" s="259" t="str">
        <f ca="1">+IF(INDIRECT("'"&amp;$B2&amp;"'!$b$265")="","",INDIRECT("'"&amp;$B2&amp;"'!$b$265"))</f>
        <v>NO</v>
      </c>
      <c r="N120" s="7"/>
      <c r="O120" s="7"/>
      <c r="P120" s="7"/>
      <c r="Q120" s="7"/>
      <c r="R120" s="7"/>
      <c r="S120" s="7"/>
      <c r="T120" s="7"/>
      <c r="U120" s="7"/>
      <c r="V120" s="7"/>
      <c r="W120" s="7"/>
      <c r="X120" s="7"/>
      <c r="Y120" s="7"/>
      <c r="Z120" s="7"/>
      <c r="AA120" s="7"/>
      <c r="AB120" s="7"/>
    </row>
    <row r="121" spans="2:28" x14ac:dyDescent="0.25">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row>
    <row r="122" spans="2:28" x14ac:dyDescent="0.25">
      <c r="B122" s="7"/>
      <c r="C122" s="7"/>
      <c r="D122" s="7"/>
      <c r="E122" s="7"/>
      <c r="F122" s="7"/>
      <c r="G122" s="7"/>
      <c r="H122" s="7"/>
      <c r="I122" s="7"/>
      <c r="J122" s="442" t="s">
        <v>233</v>
      </c>
      <c r="K122" s="442"/>
      <c r="L122" s="442"/>
      <c r="M122" s="442"/>
      <c r="N122" s="442"/>
      <c r="O122" s="442"/>
      <c r="P122" s="442"/>
      <c r="Q122" s="442"/>
      <c r="R122" s="442" t="s">
        <v>90</v>
      </c>
      <c r="S122" s="442"/>
      <c r="T122" s="442"/>
      <c r="U122" s="442"/>
      <c r="V122" s="442"/>
      <c r="W122" s="442"/>
      <c r="X122" s="442"/>
      <c r="Y122" s="442"/>
      <c r="Z122" s="7"/>
      <c r="AA122" s="7"/>
      <c r="AB122" s="7"/>
    </row>
    <row r="123" spans="2:28" x14ac:dyDescent="0.25">
      <c r="B123" s="7"/>
      <c r="C123" s="205" t="str">
        <f ca="1">+IF(INDIRECT("'"&amp;$B2&amp;"'!$b$267")=0,"NO","SI")</f>
        <v>NO</v>
      </c>
      <c r="D123" s="441" t="s">
        <v>129</v>
      </c>
      <c r="E123" s="441"/>
      <c r="F123" s="441"/>
      <c r="G123" s="441"/>
      <c r="H123" s="441"/>
      <c r="I123" s="441"/>
      <c r="J123" s="443" t="str">
        <f ca="1">+IF(INDIRECT("'"&amp;$B2&amp;"'!$b$267")=0,"",INDIRECT("'"&amp;$B2&amp;"'!$b$267"))</f>
        <v/>
      </c>
      <c r="K123" s="443"/>
      <c r="L123" s="443"/>
      <c r="M123" s="443"/>
      <c r="N123" s="443"/>
      <c r="O123" s="443"/>
      <c r="P123" s="443"/>
      <c r="Q123" s="443"/>
      <c r="R123" s="443" t="str">
        <f ca="1">+IF(INDIRECT("'"&amp;$B2&amp;"'!$c$267")=0,"",INDIRECT("'"&amp;$B2&amp;"'!$c$267"))</f>
        <v/>
      </c>
      <c r="S123" s="443"/>
      <c r="T123" s="443"/>
      <c r="U123" s="443"/>
      <c r="V123" s="443"/>
      <c r="W123" s="443"/>
      <c r="X123" s="443"/>
      <c r="Y123" s="443"/>
      <c r="Z123" s="7"/>
      <c r="AA123" s="7"/>
      <c r="AB123" s="7"/>
    </row>
    <row r="124" spans="2:28" x14ac:dyDescent="0.25">
      <c r="B124" s="7"/>
      <c r="C124" s="205" t="str">
        <f ca="1">+IF(INDIRECT("'"&amp;$B2&amp;"'!$b$269")=0,"NO","SI")</f>
        <v>NO</v>
      </c>
      <c r="D124" s="441" t="s">
        <v>130</v>
      </c>
      <c r="E124" s="441"/>
      <c r="F124" s="441"/>
      <c r="G124" s="441"/>
      <c r="H124" s="441"/>
      <c r="I124" s="441"/>
      <c r="J124" s="443" t="str">
        <f ca="1">+IF(INDIRECT("'"&amp;$B2&amp;"'!$b$269")=0,"",INDIRECT("'"&amp;$B2&amp;"'!$b$269"))</f>
        <v/>
      </c>
      <c r="K124" s="443"/>
      <c r="L124" s="443"/>
      <c r="M124" s="443"/>
      <c r="N124" s="443"/>
      <c r="O124" s="443"/>
      <c r="P124" s="443"/>
      <c r="Q124" s="443"/>
      <c r="R124" s="443" t="str">
        <f ca="1">+IF(INDIRECT("'"&amp;$B2&amp;"'!$c$269")=0,"",INDIRECT("'"&amp;$B2&amp;"'!$c$269"))</f>
        <v/>
      </c>
      <c r="S124" s="443"/>
      <c r="T124" s="443"/>
      <c r="U124" s="443"/>
      <c r="V124" s="443"/>
      <c r="W124" s="443"/>
      <c r="X124" s="443"/>
      <c r="Y124" s="443"/>
      <c r="Z124" s="7"/>
      <c r="AA124" s="7"/>
      <c r="AB124" s="7"/>
    </row>
    <row r="125" spans="2:28" x14ac:dyDescent="0.25">
      <c r="B125" s="7"/>
      <c r="C125" s="7"/>
      <c r="D125" s="7"/>
      <c r="E125" s="7"/>
      <c r="F125" s="7"/>
      <c r="G125" s="7"/>
      <c r="H125" s="7"/>
      <c r="I125" s="7"/>
      <c r="J125" s="122"/>
      <c r="K125" s="122"/>
      <c r="L125" s="122"/>
      <c r="M125" s="122"/>
      <c r="N125" s="122"/>
      <c r="O125" s="122"/>
      <c r="P125" s="122"/>
      <c r="Q125" s="122"/>
      <c r="R125" s="122"/>
      <c r="S125" s="122"/>
      <c r="T125" s="122"/>
      <c r="U125" s="122"/>
      <c r="V125" s="122"/>
      <c r="W125" s="122"/>
      <c r="X125" s="122"/>
      <c r="Y125" s="122"/>
    </row>
    <row r="126" spans="2:28" ht="30.75" customHeight="1" x14ac:dyDescent="0.25">
      <c r="B126" s="426" t="s">
        <v>272</v>
      </c>
      <c r="C126" s="426"/>
      <c r="D126" s="426"/>
      <c r="E126" s="426"/>
      <c r="F126" s="426"/>
      <c r="G126" s="426"/>
      <c r="H126" s="426"/>
      <c r="I126" s="426"/>
      <c r="J126" s="426"/>
      <c r="K126" s="426"/>
      <c r="L126" s="426"/>
      <c r="M126" s="259" t="str">
        <f ca="1">+IF(INDIRECT("'"&amp;$B2&amp;"'!$b$272")="","",INDIRECT("'"&amp;$B2&amp;"'!$b$272"))</f>
        <v>NO</v>
      </c>
      <c r="N126" s="7"/>
      <c r="O126" s="7"/>
      <c r="P126" s="7"/>
      <c r="Q126" s="7"/>
      <c r="R126" s="7"/>
      <c r="S126" s="7"/>
      <c r="T126" s="7"/>
      <c r="U126" s="7"/>
      <c r="V126" s="7"/>
      <c r="W126" s="7"/>
      <c r="X126" s="7"/>
      <c r="Y126" s="7"/>
      <c r="Z126" s="7"/>
      <c r="AA126" s="7"/>
      <c r="AB126" s="7"/>
    </row>
    <row r="127" spans="2:28" x14ac:dyDescent="0.25">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row>
    <row r="128" spans="2:28" x14ac:dyDescent="0.25">
      <c r="B128" s="7"/>
      <c r="C128" s="7"/>
      <c r="D128" s="7"/>
      <c r="E128" s="7"/>
      <c r="F128" s="7"/>
      <c r="G128" s="7"/>
      <c r="H128" s="7"/>
      <c r="I128" s="7"/>
      <c r="J128" s="442" t="s">
        <v>233</v>
      </c>
      <c r="K128" s="442"/>
      <c r="L128" s="442"/>
      <c r="M128" s="442"/>
      <c r="N128" s="442"/>
      <c r="O128" s="442"/>
      <c r="P128" s="442"/>
      <c r="Q128" s="442"/>
      <c r="R128" s="442" t="s">
        <v>90</v>
      </c>
      <c r="S128" s="442"/>
      <c r="T128" s="442"/>
      <c r="U128" s="442"/>
      <c r="V128" s="442"/>
      <c r="W128" s="442"/>
      <c r="X128" s="442"/>
      <c r="Y128" s="442"/>
      <c r="Z128" s="7"/>
      <c r="AA128" s="7"/>
      <c r="AB128" s="7"/>
    </row>
    <row r="129" spans="2:28" x14ac:dyDescent="0.25">
      <c r="B129" s="7"/>
      <c r="C129" s="266" t="str">
        <f ca="1">+IF(INDIRECT("'"&amp;$B2&amp;"'!$b$274")=0,"NO","SI")</f>
        <v>NO</v>
      </c>
      <c r="D129" s="441" t="s">
        <v>131</v>
      </c>
      <c r="E129" s="441"/>
      <c r="F129" s="441"/>
      <c r="G129" s="441"/>
      <c r="H129" s="441"/>
      <c r="I129" s="441"/>
      <c r="J129" s="435" t="str">
        <f ca="1">+IF(INDIRECT("'"&amp;$B2&amp;"'!$b$274")=0,"",INDIRECT("'"&amp;$B2&amp;"'!$b$274"))</f>
        <v/>
      </c>
      <c r="K129" s="435"/>
      <c r="L129" s="435"/>
      <c r="M129" s="435"/>
      <c r="N129" s="435"/>
      <c r="O129" s="435"/>
      <c r="P129" s="435"/>
      <c r="Q129" s="435"/>
      <c r="R129" s="435" t="str">
        <f ca="1">+IF(INDIRECT("'"&amp;$B2&amp;"'!$c$274")=0,"",INDIRECT("'"&amp;$B2&amp;"'!$c$274"))</f>
        <v/>
      </c>
      <c r="S129" s="435"/>
      <c r="T129" s="435"/>
      <c r="U129" s="435"/>
      <c r="V129" s="435"/>
      <c r="W129" s="435"/>
      <c r="X129" s="435"/>
      <c r="Y129" s="435"/>
      <c r="Z129" s="7"/>
      <c r="AA129" s="7"/>
      <c r="AB129" s="7"/>
    </row>
    <row r="130" spans="2:28" ht="26.25" customHeight="1" x14ac:dyDescent="0.25">
      <c r="B130" s="7"/>
      <c r="C130" s="266" t="str">
        <f ca="1">+IF(INDIRECT("'"&amp;$B2&amp;"'!$b$276")=0,"NO","SI")</f>
        <v>NO</v>
      </c>
      <c r="D130" s="446" t="s">
        <v>132</v>
      </c>
      <c r="E130" s="446"/>
      <c r="F130" s="446"/>
      <c r="G130" s="446"/>
      <c r="H130" s="446"/>
      <c r="I130" s="446"/>
      <c r="J130" s="435" t="str">
        <f ca="1">+IF(INDIRECT("'"&amp;$B2&amp;"'!$b$276")=0,"",INDIRECT("'"&amp;$B2&amp;"'!$b$276"))</f>
        <v/>
      </c>
      <c r="K130" s="435"/>
      <c r="L130" s="435"/>
      <c r="M130" s="435"/>
      <c r="N130" s="435"/>
      <c r="O130" s="435"/>
      <c r="P130" s="435"/>
      <c r="Q130" s="435"/>
      <c r="R130" s="435" t="str">
        <f ca="1">+IF(INDIRECT("'"&amp;$B2&amp;"'!$c$276")=0,"",INDIRECT("'"&amp;$B2&amp;"'!$c$276"))</f>
        <v/>
      </c>
      <c r="S130" s="435"/>
      <c r="T130" s="435"/>
      <c r="U130" s="435"/>
      <c r="V130" s="435"/>
      <c r="W130" s="435"/>
      <c r="X130" s="435"/>
      <c r="Y130" s="435"/>
      <c r="Z130" s="7"/>
      <c r="AA130" s="7"/>
      <c r="AB130" s="7"/>
    </row>
    <row r="131" spans="2:28" x14ac:dyDescent="0.25">
      <c r="B131" s="7"/>
      <c r="C131" s="266" t="str">
        <f ca="1">+IF(INDIRECT("'"&amp;$B2&amp;"'!$b$278")=0,"NO","SI")</f>
        <v>NO</v>
      </c>
      <c r="D131" s="441" t="s">
        <v>258</v>
      </c>
      <c r="E131" s="441"/>
      <c r="F131" s="441"/>
      <c r="G131" s="441"/>
      <c r="H131" s="441"/>
      <c r="I131" s="441"/>
      <c r="J131" s="435" t="str">
        <f ca="1">+IF(INDIRECT("'"&amp;$B2&amp;"'!$b$278")=0,"",INDIRECT("'"&amp;$B2&amp;"'!$b$278"))</f>
        <v/>
      </c>
      <c r="K131" s="435"/>
      <c r="L131" s="435"/>
      <c r="M131" s="435"/>
      <c r="N131" s="435"/>
      <c r="O131" s="435"/>
      <c r="P131" s="435"/>
      <c r="Q131" s="435"/>
      <c r="R131" s="435" t="str">
        <f ca="1">+IF(INDIRECT("'"&amp;$B2&amp;"'!$c$278")=0,"",INDIRECT("'"&amp;$B2&amp;"'!$c$278"))</f>
        <v/>
      </c>
      <c r="S131" s="435"/>
      <c r="T131" s="435"/>
      <c r="U131" s="435"/>
      <c r="V131" s="435"/>
      <c r="W131" s="435"/>
      <c r="X131" s="435"/>
      <c r="Y131" s="435"/>
      <c r="Z131" s="7"/>
      <c r="AA131" s="7"/>
      <c r="AB131" s="7"/>
    </row>
    <row r="132" spans="2:28" x14ac:dyDescent="0.25">
      <c r="B132" s="7"/>
      <c r="C132" s="266" t="str">
        <f ca="1">+IF(INDIRECT("'"&amp;$B2&amp;"'!$b$280")=0,"NO","SI")</f>
        <v>NO</v>
      </c>
      <c r="D132" s="441" t="s">
        <v>133</v>
      </c>
      <c r="E132" s="441"/>
      <c r="F132" s="441"/>
      <c r="G132" s="441"/>
      <c r="H132" s="441"/>
      <c r="I132" s="441"/>
      <c r="J132" s="435" t="str">
        <f ca="1">+IF(INDIRECT("'"&amp;$B2&amp;"'!$b$280")=0,"",INDIRECT("'"&amp;$B2&amp;"'!$b$280"))</f>
        <v/>
      </c>
      <c r="K132" s="435"/>
      <c r="L132" s="435"/>
      <c r="M132" s="435"/>
      <c r="N132" s="435"/>
      <c r="O132" s="435"/>
      <c r="P132" s="435"/>
      <c r="Q132" s="435"/>
      <c r="R132" s="435" t="str">
        <f ca="1">+IF(INDIRECT("'"&amp;$B2&amp;"'!$c$280")=0,"",INDIRECT("'"&amp;$B2&amp;"'!$c$280"))</f>
        <v/>
      </c>
      <c r="S132" s="435"/>
      <c r="T132" s="435"/>
      <c r="U132" s="435"/>
      <c r="V132" s="435"/>
      <c r="W132" s="435"/>
      <c r="X132" s="435"/>
      <c r="Y132" s="435"/>
      <c r="Z132" s="7"/>
      <c r="AA132" s="7"/>
      <c r="AB132" s="7"/>
    </row>
    <row r="133" spans="2:28" x14ac:dyDescent="0.25">
      <c r="B133" s="7"/>
      <c r="C133" s="123"/>
      <c r="D133" s="7"/>
      <c r="E133" s="7"/>
      <c r="F133" s="7"/>
      <c r="G133" s="7"/>
      <c r="H133" s="7"/>
      <c r="I133" s="7"/>
      <c r="J133" s="7"/>
      <c r="K133" s="7"/>
      <c r="L133" s="7"/>
      <c r="M133" s="7"/>
      <c r="N133" s="7"/>
      <c r="O133" s="7"/>
      <c r="P133" s="7"/>
      <c r="Q133" s="7"/>
      <c r="R133" s="7"/>
      <c r="S133" s="7"/>
      <c r="T133" s="7"/>
      <c r="U133" s="7"/>
      <c r="V133" s="7"/>
      <c r="W133" s="7"/>
      <c r="X133" s="7"/>
      <c r="Y133" s="7"/>
    </row>
    <row r="134" spans="2:28" ht="30" customHeight="1" x14ac:dyDescent="0.25">
      <c r="B134" s="426" t="s">
        <v>273</v>
      </c>
      <c r="C134" s="426"/>
      <c r="D134" s="426"/>
      <c r="E134" s="426"/>
      <c r="F134" s="426"/>
      <c r="G134" s="426"/>
      <c r="H134" s="426"/>
      <c r="I134" s="426"/>
      <c r="J134" s="426"/>
      <c r="K134" s="426"/>
      <c r="L134" s="426"/>
      <c r="M134" s="259" t="str">
        <f ca="1">+IF(INDIRECT("'"&amp;$B2&amp;"'!$b$281")="","",INDIRECT("'"&amp;$B2&amp;"'!$b$281"))</f>
        <v>NO</v>
      </c>
      <c r="N134" s="7"/>
      <c r="O134" s="7"/>
      <c r="P134" s="7"/>
      <c r="Q134" s="7"/>
      <c r="R134" s="7"/>
      <c r="S134" s="7"/>
      <c r="T134" s="7"/>
      <c r="U134" s="7"/>
      <c r="V134" s="7"/>
      <c r="W134" s="7"/>
      <c r="X134" s="7"/>
      <c r="Y134" s="7"/>
      <c r="Z134" s="7"/>
      <c r="AA134" s="7"/>
      <c r="AB134" s="7"/>
    </row>
    <row r="135" spans="2:28" x14ac:dyDescent="0.25">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row>
    <row r="136" spans="2:28" x14ac:dyDescent="0.25">
      <c r="B136" s="7"/>
      <c r="C136" s="7"/>
      <c r="D136" s="7"/>
      <c r="E136" s="7"/>
      <c r="F136" s="7"/>
      <c r="G136" s="7"/>
      <c r="H136" s="7"/>
      <c r="I136" s="7"/>
      <c r="J136" s="442" t="s">
        <v>233</v>
      </c>
      <c r="K136" s="442"/>
      <c r="L136" s="442"/>
      <c r="M136" s="442"/>
      <c r="N136" s="442"/>
      <c r="O136" s="442"/>
      <c r="P136" s="442"/>
      <c r="Q136" s="442"/>
      <c r="R136" s="442" t="s">
        <v>90</v>
      </c>
      <c r="S136" s="442"/>
      <c r="T136" s="442"/>
      <c r="U136" s="442"/>
      <c r="V136" s="442"/>
      <c r="W136" s="442"/>
      <c r="X136" s="442"/>
      <c r="Y136" s="442"/>
      <c r="Z136" s="7"/>
      <c r="AA136" s="7"/>
      <c r="AB136" s="7"/>
    </row>
    <row r="137" spans="2:28" x14ac:dyDescent="0.25">
      <c r="B137" s="7"/>
      <c r="C137" s="205" t="str">
        <f ca="1">+IF(INDIRECT("'"&amp;$B2&amp;"'!$b$283")=0,"NO","SI")</f>
        <v>NO</v>
      </c>
      <c r="D137" s="441" t="s">
        <v>134</v>
      </c>
      <c r="E137" s="441"/>
      <c r="F137" s="441"/>
      <c r="G137" s="441"/>
      <c r="H137" s="441"/>
      <c r="I137" s="441"/>
      <c r="J137" s="435" t="str">
        <f ca="1">+IF(INDIRECT("'"&amp;$B2&amp;"'!$b$283")=0,"",INDIRECT("'"&amp;$B2&amp;"'!$b$283"))</f>
        <v/>
      </c>
      <c r="K137" s="435"/>
      <c r="L137" s="435"/>
      <c r="M137" s="435"/>
      <c r="N137" s="435"/>
      <c r="O137" s="435"/>
      <c r="P137" s="435"/>
      <c r="Q137" s="435"/>
      <c r="R137" s="435" t="str">
        <f ca="1">+IF(INDIRECT("'"&amp;$B2&amp;"'!$c$283")=0,"",INDIRECT("'"&amp;$B2&amp;"'!$c$283"))</f>
        <v/>
      </c>
      <c r="S137" s="435"/>
      <c r="T137" s="435"/>
      <c r="U137" s="435"/>
      <c r="V137" s="435"/>
      <c r="W137" s="435"/>
      <c r="X137" s="435"/>
      <c r="Y137" s="435"/>
      <c r="Z137" s="7"/>
      <c r="AA137" s="7"/>
      <c r="AB137" s="7"/>
    </row>
    <row r="138" spans="2:28" ht="15" customHeight="1" x14ac:dyDescent="0.25">
      <c r="B138" s="7"/>
      <c r="C138" s="205" t="str">
        <f ca="1">+IF(INDIRECT("'"&amp;$B2&amp;"'!$b$285")=0,"NO","SI")</f>
        <v>NO</v>
      </c>
      <c r="D138" s="441" t="s">
        <v>135</v>
      </c>
      <c r="E138" s="441"/>
      <c r="F138" s="441"/>
      <c r="G138" s="441"/>
      <c r="H138" s="441"/>
      <c r="I138" s="441"/>
      <c r="J138" s="435" t="str">
        <f ca="1">+IF(INDIRECT("'"&amp;$B2&amp;"'!$b$285")=0,"",INDIRECT("'"&amp;$B2&amp;"'!$b$285"))</f>
        <v/>
      </c>
      <c r="K138" s="435"/>
      <c r="L138" s="435"/>
      <c r="M138" s="435"/>
      <c r="N138" s="435"/>
      <c r="O138" s="435"/>
      <c r="P138" s="435"/>
      <c r="Q138" s="435"/>
      <c r="R138" s="435" t="str">
        <f ca="1">+IF(INDIRECT("'"&amp;$B2&amp;"'!$c$285")=0,"",INDIRECT("'"&amp;$B2&amp;"'!$c$285"))</f>
        <v/>
      </c>
      <c r="S138" s="435"/>
      <c r="T138" s="435"/>
      <c r="U138" s="435"/>
      <c r="V138" s="435"/>
      <c r="W138" s="435"/>
      <c r="X138" s="435"/>
      <c r="Y138" s="435"/>
      <c r="Z138" s="7"/>
      <c r="AA138" s="7"/>
      <c r="AB138" s="7"/>
    </row>
    <row r="139" spans="2:28" x14ac:dyDescent="0.25">
      <c r="B139" s="7"/>
      <c r="C139" s="205" t="str">
        <f ca="1">+IF(INDIRECT("'"&amp;$B2&amp;"'!$b$287")=0,"NO","SI")</f>
        <v>NO</v>
      </c>
      <c r="D139" s="441" t="s">
        <v>261</v>
      </c>
      <c r="E139" s="441"/>
      <c r="F139" s="441"/>
      <c r="G139" s="441"/>
      <c r="H139" s="441"/>
      <c r="I139" s="441"/>
      <c r="J139" s="435" t="str">
        <f ca="1">+IF(INDIRECT("'"&amp;$B2&amp;"'!$b$287")=0,"",INDIRECT("'"&amp;$B2&amp;"'!$b$287"))</f>
        <v/>
      </c>
      <c r="K139" s="435"/>
      <c r="L139" s="435"/>
      <c r="M139" s="435"/>
      <c r="N139" s="435"/>
      <c r="O139" s="435"/>
      <c r="P139" s="435"/>
      <c r="Q139" s="435"/>
      <c r="R139" s="435" t="str">
        <f ca="1">+IF(INDIRECT("'"&amp;$B2&amp;"'!$c$287")=0,"",INDIRECT("'"&amp;$B2&amp;"'!$c$287"))</f>
        <v/>
      </c>
      <c r="S139" s="435"/>
      <c r="T139" s="435"/>
      <c r="U139" s="435"/>
      <c r="V139" s="435"/>
      <c r="W139" s="435"/>
      <c r="X139" s="435"/>
      <c r="Y139" s="435"/>
      <c r="Z139" s="7"/>
      <c r="AA139" s="7"/>
      <c r="AB139" s="7"/>
    </row>
    <row r="140" spans="2:28" x14ac:dyDescent="0.25">
      <c r="B140" s="7"/>
      <c r="C140" s="205" t="str">
        <f ca="1">+IF(INDIRECT("'"&amp;$B2&amp;"'!$b$289")=0,"NO","SI")</f>
        <v>NO</v>
      </c>
      <c r="D140" s="441" t="s">
        <v>260</v>
      </c>
      <c r="E140" s="441"/>
      <c r="F140" s="441"/>
      <c r="G140" s="441"/>
      <c r="H140" s="441"/>
      <c r="I140" s="441"/>
      <c r="J140" s="435" t="str">
        <f ca="1">+IF(INDIRECT("'"&amp;$B2&amp;"'!$b$289")=0,"",INDIRECT("'"&amp;$B2&amp;"'!$b$289"))</f>
        <v/>
      </c>
      <c r="K140" s="435"/>
      <c r="L140" s="435"/>
      <c r="M140" s="435"/>
      <c r="N140" s="435"/>
      <c r="O140" s="435"/>
      <c r="P140" s="435"/>
      <c r="Q140" s="435"/>
      <c r="R140" s="435" t="str">
        <f ca="1">+IF(INDIRECT("'"&amp;$B2&amp;"'!$c$289")=0,"",INDIRECT("'"&amp;$B2&amp;"'!$c$289"))</f>
        <v/>
      </c>
      <c r="S140" s="435"/>
      <c r="T140" s="435"/>
      <c r="U140" s="435"/>
      <c r="V140" s="435"/>
      <c r="W140" s="435"/>
      <c r="X140" s="435"/>
      <c r="Y140" s="435"/>
      <c r="Z140" s="7"/>
      <c r="AA140" s="7"/>
      <c r="AB140" s="7"/>
    </row>
    <row r="141" spans="2:28" x14ac:dyDescent="0.25">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2:28" ht="136.5" customHeight="1" x14ac:dyDescent="0.25">
      <c r="B142" s="426" t="s">
        <v>274</v>
      </c>
      <c r="C142" s="426"/>
      <c r="D142" s="426"/>
      <c r="E142" s="426"/>
      <c r="F142" s="426"/>
      <c r="G142" s="426"/>
      <c r="H142" s="426"/>
      <c r="I142" s="426"/>
      <c r="J142" s="426"/>
      <c r="K142" s="426"/>
      <c r="L142" s="426"/>
      <c r="M142" s="438" t="s">
        <v>510</v>
      </c>
      <c r="N142" s="438"/>
      <c r="O142" s="438"/>
      <c r="P142" s="438"/>
      <c r="Q142" s="438"/>
      <c r="R142" s="438"/>
      <c r="S142" s="438"/>
      <c r="T142" s="438"/>
      <c r="U142" s="438"/>
      <c r="V142" s="438"/>
      <c r="W142" s="438"/>
      <c r="X142" s="438"/>
      <c r="Y142" s="7"/>
      <c r="Z142" s="7"/>
      <c r="AA142" s="7"/>
      <c r="AB142" s="7"/>
    </row>
    <row r="143" spans="2:28" ht="39.75" customHeight="1" x14ac:dyDescent="0.25">
      <c r="B143" s="7"/>
      <c r="C143" s="7"/>
      <c r="D143" s="7"/>
      <c r="E143" s="7"/>
      <c r="F143" s="7"/>
      <c r="G143" s="7"/>
      <c r="H143" s="7"/>
      <c r="I143" s="7"/>
      <c r="J143" s="7"/>
      <c r="K143" s="7"/>
      <c r="L143" s="7"/>
      <c r="M143" s="7"/>
      <c r="N143" s="7"/>
      <c r="O143" s="447"/>
      <c r="P143" s="447"/>
      <c r="Q143" s="447"/>
      <c r="R143" s="447"/>
      <c r="S143" s="447"/>
      <c r="T143" s="447"/>
      <c r="U143" s="447"/>
      <c r="V143" s="447"/>
      <c r="W143" s="447"/>
      <c r="X143" s="447"/>
      <c r="Y143" s="447"/>
      <c r="Z143" s="447"/>
      <c r="AA143" s="7"/>
    </row>
    <row r="144" spans="2:28" x14ac:dyDescent="0.25">
      <c r="B144" s="453" t="s">
        <v>384</v>
      </c>
      <c r="C144" s="453"/>
      <c r="D144" s="453"/>
      <c r="E144" s="453"/>
      <c r="F144" s="453"/>
      <c r="G144" s="453"/>
      <c r="H144" s="453"/>
      <c r="I144" s="453"/>
      <c r="J144" s="453"/>
      <c r="K144" s="453"/>
      <c r="L144" s="145"/>
      <c r="M144" s="145"/>
      <c r="N144" s="145"/>
      <c r="O144" s="145"/>
      <c r="P144" s="145"/>
      <c r="Q144" s="145"/>
      <c r="R144" s="145"/>
      <c r="S144" s="145"/>
      <c r="T144" s="145"/>
      <c r="U144" s="145"/>
      <c r="V144" s="145"/>
      <c r="W144" s="145"/>
      <c r="X144" s="145"/>
      <c r="Y144" s="145"/>
      <c r="Z144" s="145"/>
      <c r="AA144" s="145"/>
      <c r="AB144" s="145"/>
    </row>
    <row r="145" spans="2:38" x14ac:dyDescent="0.25">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K145"/>
      <c r="AL145"/>
    </row>
    <row r="146" spans="2:38" ht="29.25" customHeight="1" x14ac:dyDescent="0.25">
      <c r="B146" s="426" t="s">
        <v>241</v>
      </c>
      <c r="C146" s="426"/>
      <c r="D146" s="426"/>
      <c r="E146" s="426"/>
      <c r="F146" s="426"/>
      <c r="G146" s="426"/>
      <c r="H146" s="426"/>
      <c r="I146" s="426"/>
      <c r="J146" s="426"/>
      <c r="K146" s="426"/>
      <c r="L146" s="426"/>
      <c r="M146" s="144" t="str">
        <f ca="1">+IF(INDIRECT("'"&amp;$B2&amp;"'!$b$292")="","",INDIRECT("'"&amp;$B2&amp;"'!$b$292"))</f>
        <v>SI</v>
      </c>
      <c r="N146" s="7"/>
      <c r="O146" s="7"/>
      <c r="P146" s="7"/>
      <c r="Q146" s="7"/>
      <c r="R146" s="7"/>
      <c r="S146" s="7"/>
      <c r="T146" s="7"/>
      <c r="U146" s="7"/>
      <c r="V146" s="7"/>
      <c r="W146" s="7"/>
      <c r="X146" s="7"/>
      <c r="Y146" s="7"/>
      <c r="Z146" s="7"/>
      <c r="AA146" s="7"/>
      <c r="AJ146"/>
    </row>
    <row r="147" spans="2:38" customFormat="1" x14ac:dyDescent="0.25">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D147" s="2"/>
      <c r="AE147" s="2"/>
      <c r="AF147" s="2"/>
      <c r="AG147" s="2"/>
      <c r="AH147" s="2"/>
      <c r="AJ147" s="2"/>
      <c r="AK147" s="2"/>
      <c r="AL147" s="2"/>
    </row>
    <row r="148" spans="2:38" ht="60.75" customHeight="1" x14ac:dyDescent="0.25">
      <c r="B148" s="426" t="s">
        <v>290</v>
      </c>
      <c r="C148" s="426"/>
      <c r="D148" s="426"/>
      <c r="E148" s="426"/>
      <c r="F148" s="426"/>
      <c r="G148" s="426"/>
      <c r="H148" s="426"/>
      <c r="I148" s="426"/>
      <c r="J148" s="426"/>
      <c r="K148" s="426"/>
      <c r="L148" s="426"/>
      <c r="M148" s="144" t="str">
        <f ca="1">+IF(INDIRECT("'"&amp;$B2&amp;"'!$b$293")="","",INDIRECT("'"&amp;$B2&amp;"'!$b$293"))</f>
        <v>NO</v>
      </c>
      <c r="N148" s="27"/>
      <c r="O148" s="27"/>
      <c r="P148" s="27"/>
    </row>
    <row r="149" spans="2:38" x14ac:dyDescent="0.25">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row>
    <row r="150" spans="2:38" ht="86.25" customHeight="1" x14ac:dyDescent="0.25">
      <c r="B150" s="426" t="s">
        <v>15</v>
      </c>
      <c r="C150" s="426"/>
      <c r="D150" s="426"/>
      <c r="E150" s="426"/>
      <c r="F150" s="426"/>
      <c r="G150" s="426"/>
      <c r="H150" s="426"/>
      <c r="I150" s="426"/>
      <c r="J150" s="426"/>
      <c r="K150" s="426"/>
      <c r="L150" s="426"/>
      <c r="M150" s="439" t="s">
        <v>511</v>
      </c>
      <c r="N150" s="439"/>
      <c r="O150" s="439"/>
      <c r="P150" s="439"/>
      <c r="Q150" s="439"/>
      <c r="R150" s="439"/>
      <c r="S150" s="439"/>
      <c r="T150" s="439"/>
      <c r="U150" s="439"/>
      <c r="V150" s="439"/>
      <c r="W150" s="439"/>
      <c r="X150" s="439"/>
      <c r="AA150" s="7"/>
    </row>
    <row r="151" spans="2:38" x14ac:dyDescent="0.25">
      <c r="B151" s="125"/>
      <c r="C151" s="7"/>
      <c r="D151" s="7"/>
      <c r="E151" s="7"/>
      <c r="F151" s="7"/>
      <c r="G151" s="7"/>
      <c r="H151" s="7"/>
      <c r="I151" s="7"/>
      <c r="J151" s="7"/>
      <c r="K151" s="7"/>
      <c r="L151" s="7"/>
      <c r="M151" s="7"/>
      <c r="N151" s="7"/>
      <c r="O151" s="7"/>
      <c r="P151" s="7"/>
      <c r="Q151" s="7"/>
      <c r="R151" s="7"/>
      <c r="S151" s="7"/>
      <c r="T151" s="7"/>
      <c r="U151" s="7"/>
      <c r="V151" s="7"/>
      <c r="W151" s="7"/>
      <c r="X151" s="7"/>
      <c r="Y151" s="7"/>
      <c r="Z151" s="7"/>
      <c r="AK151" s="13"/>
      <c r="AL151" s="13"/>
    </row>
    <row r="152" spans="2:38" x14ac:dyDescent="0.25">
      <c r="B152" s="26"/>
      <c r="C152" s="7"/>
      <c r="D152" s="7"/>
      <c r="E152" s="7"/>
      <c r="F152" s="7"/>
      <c r="G152" s="7"/>
      <c r="H152" s="7"/>
      <c r="I152" s="7"/>
      <c r="J152" s="7"/>
      <c r="K152" s="7"/>
      <c r="L152" s="7"/>
      <c r="M152" s="7"/>
      <c r="N152" s="7"/>
      <c r="O152" s="434">
        <v>2009</v>
      </c>
      <c r="P152" s="434"/>
      <c r="Q152" s="434">
        <v>2010</v>
      </c>
      <c r="R152" s="434"/>
      <c r="S152" s="434">
        <v>2011</v>
      </c>
      <c r="T152" s="434"/>
      <c r="U152" s="434">
        <v>2012</v>
      </c>
      <c r="V152" s="434"/>
      <c r="W152" s="434">
        <v>2013</v>
      </c>
      <c r="X152" s="434"/>
      <c r="Y152" s="460"/>
      <c r="Z152" s="460"/>
      <c r="AA152" s="460"/>
      <c r="AB152" s="460"/>
      <c r="AC152" s="460"/>
      <c r="AD152" s="460"/>
      <c r="AJ152" s="13"/>
      <c r="AK152" s="13"/>
      <c r="AL152" s="13"/>
    </row>
    <row r="153" spans="2:38" s="13" customFormat="1" ht="29.25" customHeight="1" x14ac:dyDescent="0.2">
      <c r="B153" s="419" t="s">
        <v>382</v>
      </c>
      <c r="C153" s="419"/>
      <c r="D153" s="419"/>
      <c r="E153" s="419"/>
      <c r="F153" s="419"/>
      <c r="G153" s="419"/>
      <c r="H153" s="419"/>
      <c r="I153" s="419"/>
      <c r="J153" s="419"/>
      <c r="K153" s="436" t="str">
        <f ca="1">M12</f>
        <v>Organizaciones</v>
      </c>
      <c r="L153" s="436"/>
      <c r="M153" s="436"/>
      <c r="N153" s="436"/>
      <c r="O153" s="437">
        <v>-2</v>
      </c>
      <c r="P153" s="437"/>
      <c r="Q153" s="437">
        <v>-2</v>
      </c>
      <c r="R153" s="437"/>
      <c r="S153" s="437">
        <v>38</v>
      </c>
      <c r="T153" s="437"/>
      <c r="U153" s="437">
        <v>53</v>
      </c>
      <c r="V153" s="437"/>
      <c r="W153" s="445"/>
      <c r="X153" s="445"/>
      <c r="Y153" s="461"/>
      <c r="Z153" s="461"/>
      <c r="AA153" s="461"/>
      <c r="AB153" s="461"/>
      <c r="AC153" s="461"/>
      <c r="AD153" s="461"/>
    </row>
    <row r="154" spans="2:38" s="13" customFormat="1" ht="29.25" customHeight="1" x14ac:dyDescent="0.2">
      <c r="B154" s="419" t="s">
        <v>383</v>
      </c>
      <c r="C154" s="419"/>
      <c r="D154" s="419"/>
      <c r="E154" s="419"/>
      <c r="F154" s="419"/>
      <c r="G154" s="419"/>
      <c r="H154" s="419"/>
      <c r="I154" s="419"/>
      <c r="J154" s="419"/>
      <c r="K154" s="436" t="str">
        <f ca="1">+M12</f>
        <v>Organizaciones</v>
      </c>
      <c r="L154" s="436"/>
      <c r="M154" s="436"/>
      <c r="N154" s="436"/>
      <c r="O154" s="437">
        <v>-2</v>
      </c>
      <c r="P154" s="437"/>
      <c r="Q154" s="437">
        <v>-2</v>
      </c>
      <c r="R154" s="437"/>
      <c r="S154" s="437">
        <v>38</v>
      </c>
      <c r="T154" s="437"/>
      <c r="U154" s="445"/>
      <c r="V154" s="445"/>
      <c r="W154" s="445"/>
      <c r="X154" s="445"/>
      <c r="Y154" s="461"/>
      <c r="Z154" s="461"/>
      <c r="AA154" s="461"/>
      <c r="AB154" s="461"/>
      <c r="AC154" s="461"/>
      <c r="AD154" s="461"/>
    </row>
    <row r="155" spans="2:38" x14ac:dyDescent="0.25"/>
    <row r="156" spans="2:38" s="13" customFormat="1" hidden="1" x14ac:dyDescent="0.2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K156" s="2"/>
      <c r="AL156" s="2"/>
    </row>
    <row r="157" spans="2:38" s="13" customFormat="1" hidden="1" x14ac:dyDescent="0.25">
      <c r="B157" s="127"/>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126"/>
      <c r="AJ157" s="2"/>
      <c r="AK157" s="2"/>
      <c r="AL157" s="2"/>
    </row>
    <row r="158" spans="2:38" hidden="1" x14ac:dyDescent="0.25"/>
    <row r="159" spans="2:38" hidden="1" x14ac:dyDescent="0.25"/>
    <row r="160" spans="2:38"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x14ac:dyDescent="0.25"/>
    <row r="243" x14ac:dyDescent="0.25"/>
    <row r="244" x14ac:dyDescent="0.25"/>
  </sheetData>
  <sheetProtection selectLockedCells="1" pivotTables="0"/>
  <mergeCells count="297">
    <mergeCell ref="AA152:AB152"/>
    <mergeCell ref="AC152:AD152"/>
    <mergeCell ref="W153:X153"/>
    <mergeCell ref="Y153:Z153"/>
    <mergeCell ref="AA153:AB153"/>
    <mergeCell ref="AC153:AD153"/>
    <mergeCell ref="W154:X154"/>
    <mergeCell ref="Y154:Z154"/>
    <mergeCell ref="AA154:AB154"/>
    <mergeCell ref="AC154:AD154"/>
    <mergeCell ref="Y152:Z152"/>
    <mergeCell ref="R52:Y52"/>
    <mergeCell ref="D52:I52"/>
    <mergeCell ref="B10:L10"/>
    <mergeCell ref="M10:X10"/>
    <mergeCell ref="Q14:R14"/>
    <mergeCell ref="M15:N15"/>
    <mergeCell ref="B12:L12"/>
    <mergeCell ref="M12:P12"/>
    <mergeCell ref="S15:T15"/>
    <mergeCell ref="S14:T14"/>
    <mergeCell ref="Q15:R15"/>
    <mergeCell ref="B14:H14"/>
    <mergeCell ref="O15:P15"/>
    <mergeCell ref="U14:V14"/>
    <mergeCell ref="U15:V15"/>
    <mergeCell ref="B15:L15"/>
    <mergeCell ref="M14:N14"/>
    <mergeCell ref="J23:Q23"/>
    <mergeCell ref="R23:Y23"/>
    <mergeCell ref="D24:I24"/>
    <mergeCell ref="J24:Q24"/>
    <mergeCell ref="R24:Y24"/>
    <mergeCell ref="B17:L17"/>
    <mergeCell ref="M17:X17"/>
    <mergeCell ref="D28:I28"/>
    <mergeCell ref="J28:Q28"/>
    <mergeCell ref="R28:Y28"/>
    <mergeCell ref="D25:I25"/>
    <mergeCell ref="J25:Q25"/>
    <mergeCell ref="R25:Y25"/>
    <mergeCell ref="D26:I26"/>
    <mergeCell ref="J26:Q26"/>
    <mergeCell ref="R26:Y26"/>
    <mergeCell ref="D27:I27"/>
    <mergeCell ref="J27:Q27"/>
    <mergeCell ref="R27:Y27"/>
    <mergeCell ref="B104:L104"/>
    <mergeCell ref="D82:I82"/>
    <mergeCell ref="R91:Y91"/>
    <mergeCell ref="R102:Y102"/>
    <mergeCell ref="R86:Y86"/>
    <mergeCell ref="J88:Q88"/>
    <mergeCell ref="R88:Y88"/>
    <mergeCell ref="D86:I86"/>
    <mergeCell ref="D87:I87"/>
    <mergeCell ref="D88:I88"/>
    <mergeCell ref="J93:Q93"/>
    <mergeCell ref="R93:Y93"/>
    <mergeCell ref="J95:Q95"/>
    <mergeCell ref="R95:Y95"/>
    <mergeCell ref="B97:L97"/>
    <mergeCell ref="J92:Q92"/>
    <mergeCell ref="J87:Q87"/>
    <mergeCell ref="R87:Y87"/>
    <mergeCell ref="D102:I102"/>
    <mergeCell ref="J101:Q101"/>
    <mergeCell ref="R101:Y101"/>
    <mergeCell ref="J102:Q102"/>
    <mergeCell ref="R92:Y92"/>
    <mergeCell ref="J94:Q94"/>
    <mergeCell ref="B126:L126"/>
    <mergeCell ref="J128:Q128"/>
    <mergeCell ref="Q153:R153"/>
    <mergeCell ref="Q154:R154"/>
    <mergeCell ref="S153:T153"/>
    <mergeCell ref="S154:T154"/>
    <mergeCell ref="O153:P153"/>
    <mergeCell ref="O154:P154"/>
    <mergeCell ref="W152:X152"/>
    <mergeCell ref="R136:Y136"/>
    <mergeCell ref="J137:Q137"/>
    <mergeCell ref="R137:Y137"/>
    <mergeCell ref="R138:Y138"/>
    <mergeCell ref="R140:Y140"/>
    <mergeCell ref="D132:I132"/>
    <mergeCell ref="D131:I131"/>
    <mergeCell ref="J132:Q132"/>
    <mergeCell ref="D139:I139"/>
    <mergeCell ref="D140:I140"/>
    <mergeCell ref="D138:I138"/>
    <mergeCell ref="B144:K144"/>
    <mergeCell ref="B146:L146"/>
    <mergeCell ref="B148:L148"/>
    <mergeCell ref="B150:L150"/>
    <mergeCell ref="R75:Y75"/>
    <mergeCell ref="R76:Y76"/>
    <mergeCell ref="R68:Y68"/>
    <mergeCell ref="R69:Y69"/>
    <mergeCell ref="R70:Y70"/>
    <mergeCell ref="D61:I61"/>
    <mergeCell ref="D59:I59"/>
    <mergeCell ref="D70:I70"/>
    <mergeCell ref="J75:Q75"/>
    <mergeCell ref="J76:Q76"/>
    <mergeCell ref="D53:I53"/>
    <mergeCell ref="B55:L55"/>
    <mergeCell ref="R53:Y53"/>
    <mergeCell ref="R60:Y60"/>
    <mergeCell ref="R57:Y57"/>
    <mergeCell ref="J58:Q58"/>
    <mergeCell ref="R58:Y58"/>
    <mergeCell ref="J67:Q67"/>
    <mergeCell ref="B73:L73"/>
    <mergeCell ref="D60:I60"/>
    <mergeCell ref="J59:Q59"/>
    <mergeCell ref="D63:I63"/>
    <mergeCell ref="D62:I62"/>
    <mergeCell ref="J62:Q62"/>
    <mergeCell ref="J60:Q60"/>
    <mergeCell ref="R59:Y59"/>
    <mergeCell ref="R67:Y67"/>
    <mergeCell ref="B78:L78"/>
    <mergeCell ref="R94:Y94"/>
    <mergeCell ref="J89:Q89"/>
    <mergeCell ref="R89:Y89"/>
    <mergeCell ref="J90:Q90"/>
    <mergeCell ref="R90:Y90"/>
    <mergeCell ref="J91:Q91"/>
    <mergeCell ref="R85:Y85"/>
    <mergeCell ref="R81:Y81"/>
    <mergeCell ref="J82:Q82"/>
    <mergeCell ref="R82:Y82"/>
    <mergeCell ref="J83:Q83"/>
    <mergeCell ref="R83:Y83"/>
    <mergeCell ref="J84:Q84"/>
    <mergeCell ref="R84:Y84"/>
    <mergeCell ref="D81:I81"/>
    <mergeCell ref="D43:I43"/>
    <mergeCell ref="J43:Q43"/>
    <mergeCell ref="R43:Y43"/>
    <mergeCell ref="D44:I44"/>
    <mergeCell ref="J44:Q44"/>
    <mergeCell ref="R44:Y44"/>
    <mergeCell ref="B49:L49"/>
    <mergeCell ref="J51:Q51"/>
    <mergeCell ref="R51:Y51"/>
    <mergeCell ref="R45:Y45"/>
    <mergeCell ref="R47:Y47"/>
    <mergeCell ref="D47:I47"/>
    <mergeCell ref="J47:Q47"/>
    <mergeCell ref="J45:Q45"/>
    <mergeCell ref="R46:Y46"/>
    <mergeCell ref="J5:S5"/>
    <mergeCell ref="R41:Y41"/>
    <mergeCell ref="R42:Y42"/>
    <mergeCell ref="R32:Y32"/>
    <mergeCell ref="R33:Y33"/>
    <mergeCell ref="R34:Y34"/>
    <mergeCell ref="R35:Y35"/>
    <mergeCell ref="R36:Y36"/>
    <mergeCell ref="D35:I35"/>
    <mergeCell ref="D34:I34"/>
    <mergeCell ref="J32:Q32"/>
    <mergeCell ref="B7:I7"/>
    <mergeCell ref="J7:S7"/>
    <mergeCell ref="B30:L30"/>
    <mergeCell ref="B21:L21"/>
    <mergeCell ref="B5:I5"/>
    <mergeCell ref="R37:Y37"/>
    <mergeCell ref="D42:I42"/>
    <mergeCell ref="J42:Q42"/>
    <mergeCell ref="B39:L39"/>
    <mergeCell ref="J41:Q41"/>
    <mergeCell ref="U5:AA5"/>
    <mergeCell ref="U7:AA7"/>
    <mergeCell ref="O14:P14"/>
    <mergeCell ref="D33:I33"/>
    <mergeCell ref="J57:Q57"/>
    <mergeCell ref="B65:L65"/>
    <mergeCell ref="D68:I68"/>
    <mergeCell ref="D92:I92"/>
    <mergeCell ref="D93:I93"/>
    <mergeCell ref="D94:I94"/>
    <mergeCell ref="D83:I83"/>
    <mergeCell ref="D84:I84"/>
    <mergeCell ref="J33:Q33"/>
    <mergeCell ref="J35:Q35"/>
    <mergeCell ref="J34:Q34"/>
    <mergeCell ref="J36:Q36"/>
    <mergeCell ref="J37:Q37"/>
    <mergeCell ref="D37:I37"/>
    <mergeCell ref="D36:I36"/>
    <mergeCell ref="J52:Q52"/>
    <mergeCell ref="J53:Q53"/>
    <mergeCell ref="D85:I85"/>
    <mergeCell ref="J85:Q85"/>
    <mergeCell ref="D45:I45"/>
    <mergeCell ref="D46:I46"/>
    <mergeCell ref="J46:Q46"/>
    <mergeCell ref="D58:I58"/>
    <mergeCell ref="J124:Q124"/>
    <mergeCell ref="O143:Z143"/>
    <mergeCell ref="J86:Q86"/>
    <mergeCell ref="D69:I69"/>
    <mergeCell ref="J68:Q68"/>
    <mergeCell ref="J69:Q69"/>
    <mergeCell ref="J70:Q70"/>
    <mergeCell ref="J71:Q71"/>
    <mergeCell ref="D118:I118"/>
    <mergeCell ref="D117:I117"/>
    <mergeCell ref="D116:I116"/>
    <mergeCell ref="J139:Q139"/>
    <mergeCell ref="R139:Y139"/>
    <mergeCell ref="D95:I95"/>
    <mergeCell ref="D101:I101"/>
    <mergeCell ref="D137:I137"/>
    <mergeCell ref="J136:Q136"/>
    <mergeCell ref="J80:Q80"/>
    <mergeCell ref="R80:Y80"/>
    <mergeCell ref="J81:Q81"/>
    <mergeCell ref="D89:I89"/>
    <mergeCell ref="D90:I90"/>
    <mergeCell ref="R124:Y124"/>
    <mergeCell ref="R115:Y115"/>
    <mergeCell ref="J116:Q116"/>
    <mergeCell ref="R116:Y116"/>
    <mergeCell ref="J117:Q117"/>
    <mergeCell ref="R117:Y117"/>
    <mergeCell ref="J118:Q118"/>
    <mergeCell ref="R118:Y118"/>
    <mergeCell ref="J115:Q115"/>
    <mergeCell ref="R100:Y100"/>
    <mergeCell ref="J99:Q99"/>
    <mergeCell ref="R99:Y99"/>
    <mergeCell ref="J100:Q100"/>
    <mergeCell ref="J106:Q106"/>
    <mergeCell ref="R106:Y106"/>
    <mergeCell ref="J107:Q107"/>
    <mergeCell ref="B113:L113"/>
    <mergeCell ref="J109:Q109"/>
    <mergeCell ref="R109:Y109"/>
    <mergeCell ref="J110:Q110"/>
    <mergeCell ref="R110:Y110"/>
    <mergeCell ref="J111:Q111"/>
    <mergeCell ref="R111:Y111"/>
    <mergeCell ref="D108:I108"/>
    <mergeCell ref="R107:Y107"/>
    <mergeCell ref="D107:I107"/>
    <mergeCell ref="U154:V154"/>
    <mergeCell ref="J61:Q61"/>
    <mergeCell ref="R61:Y61"/>
    <mergeCell ref="D71:I71"/>
    <mergeCell ref="R132:Y132"/>
    <mergeCell ref="R128:Y128"/>
    <mergeCell ref="J129:Q129"/>
    <mergeCell ref="R129:Y129"/>
    <mergeCell ref="J130:Q130"/>
    <mergeCell ref="R130:Y130"/>
    <mergeCell ref="D130:I130"/>
    <mergeCell ref="D129:I129"/>
    <mergeCell ref="B134:L134"/>
    <mergeCell ref="J131:Q131"/>
    <mergeCell ref="R131:Y131"/>
    <mergeCell ref="K154:N154"/>
    <mergeCell ref="D124:I124"/>
    <mergeCell ref="R62:Y62"/>
    <mergeCell ref="J63:Q63"/>
    <mergeCell ref="R63:Y63"/>
    <mergeCell ref="B154:J154"/>
    <mergeCell ref="O152:P152"/>
    <mergeCell ref="Q152:R152"/>
    <mergeCell ref="S152:T152"/>
    <mergeCell ref="U152:V152"/>
    <mergeCell ref="J140:Q140"/>
    <mergeCell ref="J138:Q138"/>
    <mergeCell ref="K153:N153"/>
    <mergeCell ref="U153:V153"/>
    <mergeCell ref="B142:L142"/>
    <mergeCell ref="M142:X142"/>
    <mergeCell ref="M150:X150"/>
    <mergeCell ref="R71:Y71"/>
    <mergeCell ref="D76:I76"/>
    <mergeCell ref="B153:J153"/>
    <mergeCell ref="B120:L120"/>
    <mergeCell ref="D123:I123"/>
    <mergeCell ref="J122:Q122"/>
    <mergeCell ref="R122:Y122"/>
    <mergeCell ref="J123:Q123"/>
    <mergeCell ref="R123:Y123"/>
    <mergeCell ref="D91:I91"/>
    <mergeCell ref="D100:I100"/>
    <mergeCell ref="J108:Q108"/>
    <mergeCell ref="R108:Y108"/>
    <mergeCell ref="D111:I111"/>
    <mergeCell ref="D110:I110"/>
    <mergeCell ref="D109:I109"/>
  </mergeCells>
  <dataValidations count="5">
    <dataValidation type="list" allowBlank="1" showInputMessage="1" showErrorMessage="1" sqref="O147 M39 C33:C37 M30 M21:M22 C24:C28 C42:C47 C81:C95 M78:M79 M73 M97:M98 C100:C102 M104:M105 C107:C111 C116:C118 M113:M114 M65:M66 C68:C71 M55:M56 M49:M50 C52:C53 C58:C63 C76 M126 C129:C132 M134 M148 C137:C140 M146 M120:M121 C123:C124">
      <formula1>$AJ$4:$AJ$5</formula1>
    </dataValidation>
    <dataValidation type="textLength" operator="lessThan" showInputMessage="1" showErrorMessage="1" error="Max 2.000 Caracteres" sqref="M142:X142 M150:X150">
      <formula1>2000</formula1>
    </dataValidation>
    <dataValidation type="whole" allowBlank="1" showInputMessage="1" showErrorMessage="1" sqref="O153:X154">
      <formula1>-3</formula1>
      <formula2>100000000</formula2>
    </dataValidation>
    <dataValidation type="list" allowBlank="1" showInputMessage="1" showErrorMessage="1" sqref="M12:P12">
      <formula1>$AJ$6:$AJ$13</formula1>
    </dataValidation>
    <dataValidation type="whole" allowBlank="1" showInputMessage="1" showErrorMessage="1" sqref="M15:V15">
      <formula1>-4</formula1>
      <formula2>100000000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XO166"/>
  <sheetViews>
    <sheetView showGridLines="0" topLeftCell="A88" zoomScale="80" zoomScaleNormal="80" workbookViewId="0">
      <selection activeCell="H93" sqref="H93:V93"/>
    </sheetView>
  </sheetViews>
  <sheetFormatPr baseColWidth="10" defaultColWidth="0" defaultRowHeight="15" zeroHeight="1" x14ac:dyDescent="0.25"/>
  <cols>
    <col min="1" max="2" width="5.7109375" style="2" customWidth="1"/>
    <col min="3" max="3" width="3.28515625" style="2" customWidth="1"/>
    <col min="4" max="4" width="8.140625" style="2" customWidth="1"/>
    <col min="5" max="5" width="6.7109375" style="2" customWidth="1"/>
    <col min="6" max="6" width="7" style="2" customWidth="1"/>
    <col min="7" max="7" width="5.7109375" style="2" customWidth="1"/>
    <col min="8" max="8" width="6.7109375" style="2" customWidth="1"/>
    <col min="9" max="26" width="5.7109375" style="2" customWidth="1"/>
    <col min="27" max="27" width="3.85546875" style="2" customWidth="1"/>
    <col min="28" max="43" width="5.7109375" style="2" customWidth="1"/>
    <col min="44" max="44" width="3.7109375" style="2" customWidth="1"/>
    <col min="45" max="45" width="4.42578125" style="2" customWidth="1"/>
    <col min="46" max="326" width="4.5703125" style="2" customWidth="1"/>
    <col min="327" max="328" width="4.5703125" style="2" hidden="1" customWidth="1"/>
    <col min="329" max="332" width="16.85546875" style="2" hidden="1" customWidth="1"/>
    <col min="333" max="333" width="19.7109375" style="2" hidden="1" customWidth="1"/>
    <col min="334" max="343" width="16.85546875" style="2" hidden="1" customWidth="1"/>
    <col min="344" max="344" width="6.140625" style="2" hidden="1" customWidth="1"/>
    <col min="345" max="352" width="4.5703125" style="2" hidden="1" customWidth="1"/>
    <col min="353" max="353" width="8" style="2" hidden="1" customWidth="1"/>
    <col min="354" max="356" width="4.5703125" style="2" hidden="1" customWidth="1"/>
    <col min="357" max="357" width="5.85546875" style="2" hidden="1" customWidth="1"/>
    <col min="358" max="360" width="4.5703125" style="2" hidden="1" customWidth="1"/>
    <col min="361" max="361" width="5.85546875" style="2" hidden="1" customWidth="1"/>
    <col min="362" max="606" width="4.5703125" style="2" hidden="1" customWidth="1"/>
    <col min="607" max="621" width="16.85546875" style="2" hidden="1" customWidth="1"/>
    <col min="622" max="622" width="6.140625" style="2" hidden="1" customWidth="1"/>
    <col min="623" max="630" width="4.5703125" style="2" hidden="1" customWidth="1"/>
    <col min="631" max="631" width="8" style="2" hidden="1" customWidth="1"/>
    <col min="632" max="634" width="4.5703125" style="2" hidden="1" customWidth="1"/>
    <col min="635" max="635" width="5.85546875" style="2" hidden="1" customWidth="1"/>
    <col min="636" max="638" width="4.5703125" style="2" hidden="1" customWidth="1"/>
    <col min="639" max="639" width="5.85546875" style="2" hidden="1" customWidth="1"/>
    <col min="640" max="16384" width="4.5703125" style="2" hidden="1"/>
  </cols>
  <sheetData>
    <row r="1" spans="2:342" s="1" customFormat="1" ht="84" customHeight="1" thickBot="1" x14ac:dyDescent="0.4">
      <c r="F1" s="79" t="str">
        <f ca="1">+Antecedentes!G1</f>
        <v>Fondo Fomento del Arte en la Educación</v>
      </c>
      <c r="G1" s="25"/>
      <c r="LQ1" s="82"/>
      <c r="LR1" s="82"/>
      <c r="LS1" s="82"/>
      <c r="LT1" s="82"/>
      <c r="LU1" s="82"/>
      <c r="LV1" s="82"/>
      <c r="LW1" s="82"/>
      <c r="LX1" s="82"/>
      <c r="LY1" s="82"/>
      <c r="LZ1" s="82"/>
      <c r="MA1" s="82"/>
      <c r="MB1" s="82"/>
      <c r="MC1" s="82"/>
      <c r="MD1" s="82"/>
    </row>
    <row r="2" spans="2:342" ht="15.75" thickTop="1" x14ac:dyDescent="0.25">
      <c r="B2" s="74" t="s">
        <v>478</v>
      </c>
      <c r="LQ2" s="187" t="s">
        <v>292</v>
      </c>
      <c r="LR2" s="187" t="s">
        <v>293</v>
      </c>
      <c r="LS2" s="187" t="s">
        <v>294</v>
      </c>
      <c r="LT2" s="187" t="s">
        <v>295</v>
      </c>
      <c r="LU2" s="187" t="s">
        <v>296</v>
      </c>
      <c r="LV2" s="187" t="s">
        <v>297</v>
      </c>
      <c r="LW2" s="187" t="s">
        <v>298</v>
      </c>
      <c r="LX2" s="187" t="s">
        <v>299</v>
      </c>
      <c r="LY2" s="187" t="s">
        <v>300</v>
      </c>
      <c r="LZ2" s="187" t="s">
        <v>301</v>
      </c>
      <c r="MA2" s="187" t="s">
        <v>302</v>
      </c>
      <c r="MB2" s="188" t="s">
        <v>303</v>
      </c>
      <c r="MC2" s="83"/>
      <c r="MD2" s="83"/>
    </row>
    <row r="3" spans="2:342" ht="38.25" x14ac:dyDescent="0.25">
      <c r="B3" s="158" t="s">
        <v>388</v>
      </c>
      <c r="C3" s="12"/>
      <c r="D3" s="12"/>
      <c r="E3" s="12"/>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LQ3" s="291" t="s">
        <v>136</v>
      </c>
      <c r="LR3" s="291" t="s">
        <v>137</v>
      </c>
      <c r="LS3" s="282" t="s">
        <v>449</v>
      </c>
      <c r="LT3" s="285" t="s">
        <v>451</v>
      </c>
      <c r="LU3" s="339" t="s">
        <v>470</v>
      </c>
      <c r="LV3" s="287" t="s">
        <v>455</v>
      </c>
      <c r="LW3" s="289" t="s">
        <v>461</v>
      </c>
      <c r="LX3" s="291" t="s">
        <v>304</v>
      </c>
      <c r="LY3" s="294" t="s">
        <v>462</v>
      </c>
      <c r="LZ3" s="297" t="s">
        <v>466</v>
      </c>
      <c r="MA3" s="298" t="s">
        <v>305</v>
      </c>
      <c r="MB3" s="300" t="s">
        <v>467</v>
      </c>
      <c r="MC3" s="28"/>
      <c r="MD3" s="28"/>
    </row>
    <row r="4" spans="2:342" ht="38.25" x14ac:dyDescent="0.25">
      <c r="B4" s="10"/>
      <c r="C4" s="10"/>
      <c r="D4" s="10"/>
      <c r="E4" s="10"/>
      <c r="LP4" s="2" t="s">
        <v>317</v>
      </c>
      <c r="LQ4" s="84"/>
      <c r="LR4" s="81"/>
      <c r="LS4" s="283" t="s">
        <v>450</v>
      </c>
      <c r="LT4" s="286" t="s">
        <v>452</v>
      </c>
      <c r="LU4" s="340" t="s">
        <v>306</v>
      </c>
      <c r="LV4" s="288" t="s">
        <v>456</v>
      </c>
      <c r="LW4" s="81"/>
      <c r="LX4" s="292" t="s">
        <v>89</v>
      </c>
      <c r="LY4" s="295" t="s">
        <v>463</v>
      </c>
      <c r="LZ4" s="81"/>
      <c r="MA4" s="299" t="s">
        <v>307</v>
      </c>
      <c r="MB4" s="301" t="s">
        <v>308</v>
      </c>
      <c r="MC4" s="28"/>
      <c r="MD4" s="28"/>
    </row>
    <row r="5" spans="2:342" ht="168" customHeight="1" x14ac:dyDescent="0.25">
      <c r="B5" s="426" t="s">
        <v>277</v>
      </c>
      <c r="C5" s="426"/>
      <c r="D5" s="426"/>
      <c r="E5" s="426"/>
      <c r="F5" s="426"/>
      <c r="G5" s="426"/>
      <c r="H5" s="426"/>
      <c r="I5" s="426"/>
      <c r="J5" s="438" t="s">
        <v>519</v>
      </c>
      <c r="K5" s="438"/>
      <c r="L5" s="438"/>
      <c r="M5" s="438"/>
      <c r="N5" s="438"/>
      <c r="O5" s="438"/>
      <c r="P5" s="438"/>
      <c r="Q5" s="438"/>
      <c r="R5" s="438"/>
      <c r="S5" s="438"/>
      <c r="T5" s="438"/>
      <c r="U5" s="438"/>
      <c r="V5" s="438"/>
      <c r="W5" s="438"/>
      <c r="X5" s="438"/>
      <c r="Y5" s="438"/>
      <c r="Z5" s="438"/>
      <c r="AA5" s="7"/>
      <c r="AB5" s="447"/>
      <c r="AC5" s="447"/>
      <c r="AD5" s="447"/>
      <c r="AE5" s="447"/>
      <c r="AF5" s="447"/>
      <c r="AG5" s="447"/>
      <c r="AH5" s="447"/>
      <c r="AI5" s="269"/>
      <c r="AJ5" s="269"/>
      <c r="AK5" s="269"/>
      <c r="AL5" s="7"/>
      <c r="AM5" s="7"/>
      <c r="AN5" s="7"/>
      <c r="AO5" s="7"/>
      <c r="AP5" s="7"/>
      <c r="AQ5" s="7"/>
      <c r="AR5" s="7"/>
      <c r="LP5" s="2" t="s">
        <v>318</v>
      </c>
      <c r="LQ5" s="84"/>
      <c r="LR5" s="81"/>
      <c r="LS5" s="284" t="s">
        <v>426</v>
      </c>
      <c r="LT5" s="286" t="s">
        <v>453</v>
      </c>
      <c r="LU5" s="340" t="s">
        <v>471</v>
      </c>
      <c r="LV5" s="288" t="s">
        <v>457</v>
      </c>
      <c r="LW5" s="81"/>
      <c r="LX5" s="292" t="s">
        <v>88</v>
      </c>
      <c r="LY5" s="295" t="s">
        <v>464</v>
      </c>
      <c r="LZ5" s="81"/>
      <c r="MA5" s="299" t="s">
        <v>309</v>
      </c>
      <c r="MB5" s="85"/>
      <c r="MC5" s="28"/>
      <c r="MD5" s="28"/>
    </row>
    <row r="6" spans="2:342" ht="22.5" customHeight="1" x14ac:dyDescent="0.25">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69"/>
      <c r="AJ6" s="269"/>
      <c r="AK6" s="269"/>
      <c r="AL6" s="7"/>
      <c r="AM6" s="7"/>
      <c r="AN6" s="7"/>
      <c r="AO6" s="7"/>
      <c r="AP6" s="7"/>
      <c r="AQ6" s="7"/>
      <c r="AR6" s="7"/>
      <c r="LQ6" s="84"/>
      <c r="LR6" s="81"/>
      <c r="LS6" s="283" t="s">
        <v>86</v>
      </c>
      <c r="LT6" s="286" t="s">
        <v>454</v>
      </c>
      <c r="LU6" s="340" t="s">
        <v>472</v>
      </c>
      <c r="LV6" s="288" t="s">
        <v>458</v>
      </c>
      <c r="LW6" s="290" t="s">
        <v>427</v>
      </c>
      <c r="LX6" s="292" t="s">
        <v>428</v>
      </c>
      <c r="LY6" s="296" t="s">
        <v>465</v>
      </c>
      <c r="LZ6" s="81"/>
      <c r="MA6" s="81"/>
      <c r="MB6" s="85"/>
      <c r="MC6" s="28"/>
      <c r="MD6" s="28"/>
    </row>
    <row r="7" spans="2:342" ht="78" customHeight="1" x14ac:dyDescent="0.25">
      <c r="B7" s="454" t="s">
        <v>291</v>
      </c>
      <c r="C7" s="426"/>
      <c r="D7" s="426"/>
      <c r="E7" s="426"/>
      <c r="F7" s="426"/>
      <c r="G7" s="426"/>
      <c r="H7" s="426"/>
      <c r="I7" s="426"/>
      <c r="J7" s="488" t="s">
        <v>483</v>
      </c>
      <c r="K7" s="488"/>
      <c r="L7" s="488"/>
      <c r="M7" s="488"/>
      <c r="N7" s="488"/>
      <c r="O7" s="488"/>
      <c r="P7" s="488"/>
      <c r="Q7" s="488"/>
      <c r="R7" s="488"/>
      <c r="S7" s="488"/>
      <c r="T7" s="488"/>
      <c r="U7" s="488"/>
      <c r="V7" s="488"/>
      <c r="W7" s="488"/>
      <c r="X7" s="488"/>
      <c r="Y7" s="488"/>
      <c r="Z7" s="488"/>
      <c r="AA7" s="7"/>
      <c r="AB7" s="447"/>
      <c r="AC7" s="447"/>
      <c r="AD7" s="447"/>
      <c r="AE7" s="447"/>
      <c r="AF7" s="447"/>
      <c r="AG7" s="447"/>
      <c r="AH7" s="447"/>
      <c r="AI7" s="7"/>
      <c r="AJ7" s="7"/>
      <c r="AK7" s="7"/>
      <c r="AL7" s="7"/>
      <c r="AM7" s="7"/>
      <c r="AN7" s="7"/>
      <c r="AO7" s="7"/>
      <c r="AP7" s="7"/>
      <c r="AQ7" s="7"/>
      <c r="AR7" s="7"/>
      <c r="LP7" s="2">
        <v>1</v>
      </c>
      <c r="LQ7" s="84"/>
      <c r="LR7" s="81"/>
      <c r="LS7" s="81"/>
      <c r="LT7" s="81"/>
      <c r="LU7" s="81"/>
      <c r="LV7" s="288" t="s">
        <v>459</v>
      </c>
      <c r="LW7" s="81"/>
      <c r="LX7" s="292" t="s">
        <v>310</v>
      </c>
      <c r="LY7" s="81"/>
      <c r="LZ7" s="81"/>
      <c r="MA7" s="81"/>
      <c r="MB7" s="85"/>
    </row>
    <row r="8" spans="2:342" s="9" customFormat="1" ht="21.75" hidden="1" customHeight="1" x14ac:dyDescent="0.25">
      <c r="B8" s="156"/>
      <c r="C8" s="141"/>
      <c r="D8" s="141"/>
      <c r="E8" s="141"/>
      <c r="F8" s="141"/>
      <c r="G8" s="141"/>
      <c r="H8" s="141"/>
      <c r="I8" s="141"/>
      <c r="J8" s="151"/>
      <c r="K8" s="151"/>
      <c r="L8" s="151"/>
      <c r="M8" s="151"/>
      <c r="N8" s="151"/>
      <c r="O8" s="151"/>
      <c r="P8" s="151"/>
      <c r="Q8" s="151"/>
      <c r="R8" s="151"/>
      <c r="S8" s="151"/>
      <c r="T8" s="151"/>
      <c r="U8" s="151"/>
      <c r="V8" s="151"/>
      <c r="W8" s="151"/>
      <c r="X8" s="151"/>
      <c r="Y8" s="151"/>
      <c r="Z8" s="151"/>
      <c r="AA8" s="67"/>
      <c r="AB8" s="270"/>
      <c r="AC8" s="270"/>
      <c r="AD8" s="270"/>
      <c r="AE8" s="270"/>
      <c r="AF8" s="270"/>
      <c r="AG8" s="270"/>
      <c r="AH8" s="270"/>
      <c r="AI8" s="67"/>
      <c r="AJ8" s="67"/>
      <c r="AK8" s="67"/>
      <c r="AL8" s="67"/>
      <c r="AM8" s="67"/>
      <c r="AN8" s="67"/>
      <c r="AO8" s="67"/>
      <c r="AP8" s="67"/>
      <c r="AQ8" s="67"/>
      <c r="AR8" s="67"/>
      <c r="LP8" s="9">
        <v>2</v>
      </c>
      <c r="LQ8" s="84"/>
      <c r="LR8" s="81"/>
      <c r="LS8" s="81"/>
      <c r="LT8" s="81"/>
      <c r="LU8" s="81"/>
      <c r="LV8" s="288" t="s">
        <v>460</v>
      </c>
      <c r="LW8" s="81"/>
      <c r="LX8" s="292" t="s">
        <v>311</v>
      </c>
      <c r="LY8" s="81"/>
      <c r="LZ8" s="81"/>
      <c r="MA8" s="81"/>
      <c r="MB8" s="85"/>
    </row>
    <row r="9" spans="2:342" s="9" customFormat="1" ht="21.75" hidden="1" customHeight="1" thickBot="1" x14ac:dyDescent="0.3">
      <c r="B9" s="487" t="s">
        <v>421</v>
      </c>
      <c r="C9" s="487"/>
      <c r="D9" s="487"/>
      <c r="E9" s="487"/>
      <c r="F9" s="487"/>
      <c r="G9" s="487"/>
      <c r="H9" s="487"/>
      <c r="I9" s="487"/>
      <c r="J9" s="271" t="s">
        <v>386</v>
      </c>
      <c r="K9" s="151"/>
      <c r="L9" s="151"/>
      <c r="M9" s="67"/>
      <c r="N9" s="67"/>
      <c r="O9" s="67"/>
      <c r="P9" s="67"/>
      <c r="Q9" s="67"/>
      <c r="R9" s="67"/>
      <c r="S9" s="67"/>
      <c r="T9" s="67"/>
      <c r="U9" s="67"/>
      <c r="V9" s="67"/>
      <c r="W9" s="67"/>
      <c r="X9" s="67"/>
      <c r="Y9" s="67"/>
      <c r="Z9" s="67"/>
      <c r="AA9" s="67"/>
      <c r="AB9" s="67"/>
      <c r="AC9" s="67"/>
      <c r="AD9" s="67"/>
      <c r="AE9" s="270"/>
      <c r="AF9" s="270"/>
      <c r="AG9" s="270"/>
      <c r="AH9" s="270"/>
      <c r="AI9" s="67"/>
      <c r="AJ9" s="67"/>
      <c r="AK9" s="67"/>
      <c r="AL9" s="67"/>
      <c r="AM9" s="67"/>
      <c r="AN9" s="67"/>
      <c r="AO9" s="67"/>
      <c r="AP9" s="67"/>
      <c r="AQ9" s="67"/>
      <c r="AR9" s="67"/>
      <c r="LP9" s="2">
        <v>3</v>
      </c>
      <c r="LQ9" s="191"/>
      <c r="LR9" s="192"/>
      <c r="LS9" s="192"/>
      <c r="LT9" s="192"/>
      <c r="LU9" s="192"/>
      <c r="LV9" s="192"/>
      <c r="LW9" s="192"/>
      <c r="LX9" s="293" t="s">
        <v>362</v>
      </c>
      <c r="LY9" s="192"/>
      <c r="LZ9" s="192"/>
      <c r="MA9" s="192"/>
      <c r="MB9" s="193"/>
    </row>
    <row r="10" spans="2:342" s="9" customFormat="1" ht="21.75" customHeight="1" x14ac:dyDescent="0.25">
      <c r="B10" s="156"/>
      <c r="C10" s="141"/>
      <c r="D10" s="141"/>
      <c r="E10" s="141"/>
      <c r="F10" s="141"/>
      <c r="G10" s="141"/>
      <c r="H10" s="141"/>
      <c r="I10" s="141"/>
      <c r="J10" s="151"/>
      <c r="K10" s="151"/>
      <c r="L10" s="151"/>
      <c r="M10" s="151"/>
      <c r="N10" s="151"/>
      <c r="O10" s="151"/>
      <c r="P10" s="151"/>
      <c r="Q10" s="151"/>
      <c r="R10" s="151"/>
      <c r="S10" s="151"/>
      <c r="T10" s="151"/>
      <c r="U10" s="151"/>
      <c r="V10" s="151"/>
      <c r="W10" s="151"/>
      <c r="X10" s="151"/>
      <c r="Y10" s="151"/>
      <c r="Z10" s="151"/>
      <c r="AA10" s="67"/>
      <c r="AB10" s="270"/>
      <c r="AC10" s="270"/>
      <c r="AD10" s="270"/>
      <c r="AE10" s="270"/>
      <c r="AF10" s="270"/>
      <c r="AG10" s="270"/>
      <c r="AH10" s="270"/>
      <c r="AI10" s="67"/>
      <c r="AJ10" s="67"/>
      <c r="AK10" s="67"/>
      <c r="AL10" s="67"/>
      <c r="AM10" s="67"/>
      <c r="AN10" s="67"/>
      <c r="AO10" s="67"/>
      <c r="AP10" s="67"/>
      <c r="AQ10" s="67"/>
      <c r="AR10" s="67"/>
      <c r="LP10" s="2">
        <v>4</v>
      </c>
      <c r="LQ10" s="191"/>
      <c r="LR10" s="192"/>
      <c r="LS10" s="192"/>
      <c r="LT10" s="192"/>
      <c r="LU10" s="192"/>
      <c r="LV10" s="192"/>
      <c r="LW10" s="192"/>
      <c r="LX10" s="192"/>
      <c r="LY10" s="192"/>
      <c r="LZ10" s="192"/>
      <c r="MA10" s="192"/>
      <c r="MB10" s="193"/>
    </row>
    <row r="11" spans="2:342" customFormat="1" ht="57.75" customHeight="1" thickBot="1" x14ac:dyDescent="0.3">
      <c r="B11" s="473" t="s">
        <v>420</v>
      </c>
      <c r="C11" s="473"/>
      <c r="D11" s="473"/>
      <c r="E11" s="473"/>
      <c r="F11" s="473"/>
      <c r="G11" s="473"/>
      <c r="H11" s="473"/>
      <c r="I11" s="473"/>
      <c r="J11" s="490" t="s">
        <v>40</v>
      </c>
      <c r="K11" s="490"/>
      <c r="L11" s="490"/>
      <c r="M11" s="490"/>
      <c r="N11" s="490"/>
      <c r="O11" s="490"/>
      <c r="P11" s="490"/>
      <c r="Q11" s="490"/>
      <c r="R11" s="490"/>
      <c r="S11" s="490"/>
      <c r="T11" s="490"/>
      <c r="U11" s="490"/>
      <c r="V11" s="490"/>
      <c r="W11" s="490"/>
      <c r="X11" s="490"/>
      <c r="Y11" s="490"/>
      <c r="Z11" s="490"/>
      <c r="AA11" s="7"/>
      <c r="AB11" s="7"/>
      <c r="AC11" s="7"/>
      <c r="AD11" s="272"/>
      <c r="AE11" s="272"/>
      <c r="AF11" s="272"/>
      <c r="AG11" s="272"/>
      <c r="AH11" s="272"/>
      <c r="AI11" s="272"/>
      <c r="AJ11" s="124"/>
      <c r="AK11" s="124"/>
      <c r="AL11" s="124"/>
      <c r="AM11" s="124"/>
      <c r="AN11" s="124"/>
      <c r="AO11" s="124"/>
      <c r="AP11" s="124"/>
      <c r="AQ11" s="124"/>
      <c r="AR11" s="124"/>
      <c r="LP11" s="2">
        <v>5</v>
      </c>
      <c r="LQ11" s="86"/>
      <c r="LR11" s="87"/>
      <c r="LS11" s="87"/>
      <c r="LT11" s="87"/>
      <c r="LU11" s="87"/>
      <c r="LV11" s="87"/>
      <c r="LW11" s="87"/>
      <c r="LX11" s="87"/>
      <c r="LY11" s="87"/>
      <c r="LZ11" s="87"/>
      <c r="MA11" s="87"/>
      <c r="MB11" s="88"/>
    </row>
    <row r="12" spans="2:342" ht="15.75" thickBot="1" x14ac:dyDescent="0.3">
      <c r="LP12" s="9">
        <v>6</v>
      </c>
      <c r="LQ12" s="86"/>
      <c r="LR12" s="87"/>
      <c r="LS12" s="87"/>
      <c r="LT12" s="87"/>
      <c r="LU12" s="87"/>
      <c r="LV12" s="87"/>
      <c r="LW12" s="87"/>
      <c r="LX12" s="87"/>
      <c r="LY12" s="87"/>
      <c r="LZ12" s="87"/>
      <c r="MA12" s="87"/>
      <c r="MB12" s="88"/>
    </row>
    <row r="13" spans="2:342" ht="37.5" customHeight="1" x14ac:dyDescent="0.25">
      <c r="B13" s="426" t="s">
        <v>323</v>
      </c>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89">
        <v>2</v>
      </c>
      <c r="AB13" s="489"/>
      <c r="AC13" s="275"/>
      <c r="AD13" s="275"/>
      <c r="AE13" s="275"/>
      <c r="AF13" s="275"/>
      <c r="AG13" s="7"/>
      <c r="AH13" s="7"/>
      <c r="AI13" s="7"/>
      <c r="AJ13" s="7"/>
      <c r="AK13" s="7"/>
      <c r="AL13" s="7"/>
      <c r="AM13" s="7"/>
      <c r="AN13" s="7"/>
      <c r="AO13" s="7"/>
      <c r="AP13" s="7"/>
      <c r="AQ13" s="7"/>
      <c r="AR13" s="7"/>
      <c r="AS13" s="7"/>
      <c r="AT13" s="7"/>
      <c r="AU13" s="7"/>
      <c r="LP13" s="2">
        <v>7</v>
      </c>
      <c r="LQ13" s="69"/>
      <c r="LR13" s="69"/>
      <c r="LS13" s="69"/>
      <c r="LT13" s="69"/>
      <c r="LU13" s="28"/>
      <c r="LV13" s="28"/>
      <c r="LW13" s="69"/>
      <c r="LX13" s="28"/>
      <c r="LY13" s="69"/>
      <c r="LZ13" s="69"/>
      <c r="MA13" s="69"/>
      <c r="MB13" s="69"/>
    </row>
    <row r="14" spans="2:342" s="74" customFormat="1" x14ac:dyDescent="0.25">
      <c r="B14" s="128"/>
      <c r="C14" s="128"/>
      <c r="D14" s="128"/>
      <c r="E14" s="128"/>
      <c r="F14" s="128"/>
      <c r="G14" s="128"/>
      <c r="H14" s="128"/>
      <c r="I14" s="128"/>
      <c r="J14" s="128">
        <v>1</v>
      </c>
      <c r="K14" s="129" t="str">
        <f>+IF(J14&lt;=$AA$13,"OK","")</f>
        <v>OK</v>
      </c>
      <c r="L14" s="128"/>
      <c r="M14" s="128"/>
      <c r="N14" s="128"/>
      <c r="O14" s="128"/>
      <c r="P14" s="128"/>
      <c r="Q14" s="128"/>
      <c r="R14" s="128"/>
      <c r="S14" s="128">
        <v>2</v>
      </c>
      <c r="T14" s="129" t="str">
        <f>+IF(S14&lt;=$AA$13,"OK","")</f>
        <v>OK</v>
      </c>
      <c r="U14" s="128"/>
      <c r="V14" s="128"/>
      <c r="W14" s="128"/>
      <c r="X14" s="128"/>
      <c r="Y14" s="128"/>
      <c r="Z14" s="128"/>
      <c r="AA14" s="128"/>
      <c r="AB14" s="128">
        <v>3</v>
      </c>
      <c r="AC14" s="129" t="str">
        <f>+IF(AB14&lt;=$AA$13,"OK","")</f>
        <v/>
      </c>
      <c r="AD14" s="128"/>
      <c r="AE14" s="128"/>
      <c r="AF14" s="128"/>
      <c r="AG14" s="128"/>
      <c r="AH14" s="128"/>
      <c r="AI14" s="128"/>
      <c r="AJ14" s="128"/>
      <c r="AK14" s="128">
        <v>4</v>
      </c>
      <c r="AL14" s="129" t="str">
        <f>+IF(AK14&lt;=$AA$13,"OK","")</f>
        <v/>
      </c>
      <c r="AM14" s="128"/>
      <c r="AN14" s="128"/>
      <c r="AO14" s="128"/>
      <c r="AP14" s="128"/>
      <c r="AQ14" s="128"/>
      <c r="AR14" s="128"/>
      <c r="AS14" s="128"/>
      <c r="AT14" s="128">
        <v>5</v>
      </c>
      <c r="AU14" s="129" t="str">
        <f>+IF(AT14&lt;=$AA$13,"OK","")</f>
        <v/>
      </c>
      <c r="BC14" s="74">
        <v>6</v>
      </c>
      <c r="BD14" s="129" t="str">
        <f>+IF(BC14&lt;=$AA$13,"OK","")</f>
        <v/>
      </c>
      <c r="BL14" s="74">
        <v>7</v>
      </c>
      <c r="BM14" s="129" t="str">
        <f>+IF(BL14&lt;=$AA$13,"OK","")</f>
        <v/>
      </c>
      <c r="BU14" s="74">
        <v>8</v>
      </c>
      <c r="BV14" s="129" t="str">
        <f>+IF(BU14&lt;=$AA$13,"OK","")</f>
        <v/>
      </c>
      <c r="CD14" s="74">
        <v>9</v>
      </c>
      <c r="CE14" s="129" t="str">
        <f>+IF(CD14&lt;=$AA$13,"OK","")</f>
        <v/>
      </c>
      <c r="CM14" s="74">
        <v>10</v>
      </c>
      <c r="CN14" s="129" t="str">
        <f>+IF(CM14&lt;=$AA$13,"OK","")</f>
        <v/>
      </c>
      <c r="CV14" s="74">
        <v>11</v>
      </c>
      <c r="CW14" s="129" t="str">
        <f>+IF(CV14&lt;=$AA$13,"OK","")</f>
        <v/>
      </c>
      <c r="DE14" s="74">
        <v>12</v>
      </c>
      <c r="DF14" s="129" t="str">
        <f>+IF(DE14&lt;=$AA$13,"OK","")</f>
        <v/>
      </c>
      <c r="DN14" s="74">
        <v>13</v>
      </c>
      <c r="DO14" s="129" t="str">
        <f>+IF(DN14&lt;=$AA$13,"OK","")</f>
        <v/>
      </c>
      <c r="DW14" s="74">
        <v>14</v>
      </c>
      <c r="DX14" s="129" t="str">
        <f>+IF(DW14&lt;=$AA$13,"OK","")</f>
        <v/>
      </c>
      <c r="EF14" s="74">
        <v>15</v>
      </c>
      <c r="EG14" s="129" t="str">
        <f>+IF(EF14&lt;=$AA$13,"OK","")</f>
        <v/>
      </c>
      <c r="EO14" s="74">
        <v>16</v>
      </c>
      <c r="EP14" s="129" t="str">
        <f>+IF(EO14&lt;=$AA$13,"OK","")</f>
        <v/>
      </c>
      <c r="EX14" s="74">
        <v>17</v>
      </c>
      <c r="EY14" s="129" t="str">
        <f>+IF(EX14&lt;=$AA$13,"OK","")</f>
        <v/>
      </c>
      <c r="FG14" s="74">
        <v>18</v>
      </c>
      <c r="FH14" s="129" t="str">
        <f>+IF(FG14&lt;=$AA$13,"OK","")</f>
        <v/>
      </c>
      <c r="FP14" s="74">
        <v>19</v>
      </c>
      <c r="FQ14" s="129" t="str">
        <f>+IF(FP14&lt;=$AA$13,"OK","")</f>
        <v/>
      </c>
      <c r="FY14" s="129">
        <v>20</v>
      </c>
      <c r="FZ14" s="129" t="str">
        <f>+IF(FY14&lt;=$AA$13,"OK","")</f>
        <v/>
      </c>
      <c r="GH14" s="74">
        <v>21</v>
      </c>
      <c r="GI14" s="129" t="str">
        <f>+IF(GH14&lt;=$AA$13,"OK","")</f>
        <v/>
      </c>
      <c r="GQ14" s="74">
        <v>22</v>
      </c>
      <c r="GR14" s="129" t="str">
        <f>+IF(GQ14&lt;=$AA$13,"OK","")</f>
        <v/>
      </c>
      <c r="GZ14" s="74">
        <v>23</v>
      </c>
      <c r="HA14" s="129" t="str">
        <f>+IF(GZ14&lt;=$AA$13,"OK","")</f>
        <v/>
      </c>
      <c r="HI14" s="74">
        <v>24</v>
      </c>
      <c r="HJ14" s="129" t="str">
        <f>+IF(HI14&lt;=$AA$13,"OK","")</f>
        <v/>
      </c>
      <c r="HR14" s="74">
        <v>25</v>
      </c>
      <c r="HS14" s="129" t="str">
        <f>+IF(HR14&lt;=$AA$13,"OK","")</f>
        <v/>
      </c>
      <c r="IA14" s="74">
        <v>26</v>
      </c>
      <c r="IB14" s="129" t="str">
        <f>+IF(IA14&lt;=$AA$13,"OK","")</f>
        <v/>
      </c>
      <c r="IJ14" s="129">
        <v>27</v>
      </c>
      <c r="IK14" s="129" t="str">
        <f>+IF(IJ14&lt;=$AA$13,"OK","")</f>
        <v/>
      </c>
      <c r="IS14" s="74">
        <v>28</v>
      </c>
      <c r="IT14" s="129" t="str">
        <f>+IF(IS14&lt;=$AA$13,"OK","")</f>
        <v/>
      </c>
      <c r="JB14" s="74">
        <v>29</v>
      </c>
      <c r="JC14" s="129" t="str">
        <f>+IF(JB14&lt;=$AA$13,"OK","")</f>
        <v/>
      </c>
      <c r="JK14" s="74">
        <v>30</v>
      </c>
      <c r="JL14" s="129" t="str">
        <f>+IF(JK14&lt;=$AA$13,"OK","")</f>
        <v/>
      </c>
      <c r="JT14" s="74">
        <v>31</v>
      </c>
      <c r="JU14" s="129" t="str">
        <f>+IF(JT14&lt;=$AA$13,"OK","")</f>
        <v/>
      </c>
      <c r="KC14" s="74">
        <v>32</v>
      </c>
      <c r="KD14" s="129" t="str">
        <f>+IF(KC14&lt;=$AA$13,"OK","")</f>
        <v/>
      </c>
      <c r="KL14" s="74">
        <v>33</v>
      </c>
      <c r="KM14" s="129" t="str">
        <f>+IF(KL14&lt;=$AA$13,"OK","")</f>
        <v/>
      </c>
      <c r="KU14" s="74">
        <v>34</v>
      </c>
      <c r="KV14" s="129" t="str">
        <f>+IF(KU14&lt;=$AA$13,"OK","")</f>
        <v/>
      </c>
      <c r="LD14" s="74">
        <v>35</v>
      </c>
      <c r="LE14" s="129" t="str">
        <f>+IF(LD14&lt;=$AA$13,"OK","")</f>
        <v/>
      </c>
      <c r="LP14" s="2">
        <v>8</v>
      </c>
      <c r="LQ14" s="480"/>
      <c r="LR14" s="481"/>
      <c r="LS14" s="482"/>
      <c r="LT14" s="89"/>
      <c r="LU14" s="483"/>
      <c r="LV14" s="484"/>
      <c r="LW14" s="485"/>
      <c r="LX14" s="72"/>
      <c r="LY14" s="72"/>
      <c r="LZ14" s="72"/>
      <c r="MA14" s="72"/>
      <c r="MB14" s="72"/>
    </row>
    <row r="15" spans="2:342" ht="27.75" customHeight="1" x14ac:dyDescent="0.25">
      <c r="B15" s="276"/>
      <c r="C15" s="7"/>
      <c r="D15" s="7"/>
      <c r="E15" s="7"/>
      <c r="F15" s="7"/>
      <c r="G15" s="7"/>
      <c r="H15" s="7"/>
      <c r="I15" s="7"/>
      <c r="J15" s="486" t="str">
        <f>+"Componente "&amp;J14</f>
        <v>Componente 1</v>
      </c>
      <c r="K15" s="486"/>
      <c r="L15" s="486"/>
      <c r="M15" s="486"/>
      <c r="N15" s="486"/>
      <c r="O15" s="486"/>
      <c r="P15" s="486"/>
      <c r="Q15" s="486"/>
      <c r="R15" s="130"/>
      <c r="S15" s="486" t="str">
        <f>+"Componente "&amp;S14</f>
        <v>Componente 2</v>
      </c>
      <c r="T15" s="486"/>
      <c r="U15" s="486"/>
      <c r="V15" s="486"/>
      <c r="W15" s="486"/>
      <c r="X15" s="486"/>
      <c r="Y15" s="486"/>
      <c r="Z15" s="486"/>
      <c r="AA15" s="123"/>
      <c r="AB15" s="486" t="str">
        <f>+"Componente "&amp;AB14</f>
        <v>Componente 3</v>
      </c>
      <c r="AC15" s="486"/>
      <c r="AD15" s="486"/>
      <c r="AE15" s="486"/>
      <c r="AF15" s="486"/>
      <c r="AG15" s="486"/>
      <c r="AH15" s="486"/>
      <c r="AI15" s="486"/>
      <c r="AJ15" s="7"/>
      <c r="AK15" s="486" t="str">
        <f>+"Componente "&amp;AK14</f>
        <v>Componente 4</v>
      </c>
      <c r="AL15" s="486"/>
      <c r="AM15" s="486"/>
      <c r="AN15" s="486"/>
      <c r="AO15" s="486"/>
      <c r="AP15" s="486"/>
      <c r="AQ15" s="486"/>
      <c r="AR15" s="486"/>
      <c r="AS15" s="7"/>
      <c r="AT15" s="486" t="str">
        <f>+"Componente "&amp;AT14</f>
        <v>Componente 5</v>
      </c>
      <c r="AU15" s="486"/>
      <c r="AV15" s="486"/>
      <c r="AW15" s="486"/>
      <c r="AX15" s="486"/>
      <c r="AY15" s="486"/>
      <c r="AZ15" s="486"/>
      <c r="BA15" s="486"/>
      <c r="BC15" s="486" t="str">
        <f>+"Componente "&amp;BC14</f>
        <v>Componente 6</v>
      </c>
      <c r="BD15" s="486"/>
      <c r="BE15" s="486"/>
      <c r="BF15" s="486"/>
      <c r="BG15" s="486"/>
      <c r="BH15" s="486"/>
      <c r="BI15" s="486"/>
      <c r="BJ15" s="486"/>
      <c r="BL15" s="486" t="str">
        <f>+"Componente "&amp;BL14</f>
        <v>Componente 7</v>
      </c>
      <c r="BM15" s="486"/>
      <c r="BN15" s="486"/>
      <c r="BO15" s="486"/>
      <c r="BP15" s="486"/>
      <c r="BQ15" s="486"/>
      <c r="BR15" s="486"/>
      <c r="BS15" s="486"/>
      <c r="BU15" s="486" t="str">
        <f>+"Componente "&amp;BU14</f>
        <v>Componente 8</v>
      </c>
      <c r="BV15" s="486"/>
      <c r="BW15" s="486"/>
      <c r="BX15" s="486"/>
      <c r="BY15" s="486"/>
      <c r="BZ15" s="486"/>
      <c r="CA15" s="486"/>
      <c r="CB15" s="486"/>
      <c r="CD15" s="486" t="str">
        <f>+"Componente "&amp;CD14</f>
        <v>Componente 9</v>
      </c>
      <c r="CE15" s="486"/>
      <c r="CF15" s="486"/>
      <c r="CG15" s="486"/>
      <c r="CH15" s="486"/>
      <c r="CI15" s="486"/>
      <c r="CJ15" s="486"/>
      <c r="CK15" s="486"/>
      <c r="CM15" s="486" t="str">
        <f>+"Componente "&amp;CM14</f>
        <v>Componente 10</v>
      </c>
      <c r="CN15" s="486"/>
      <c r="CO15" s="486"/>
      <c r="CP15" s="486"/>
      <c r="CQ15" s="486"/>
      <c r="CR15" s="486"/>
      <c r="CS15" s="486"/>
      <c r="CT15" s="486"/>
      <c r="CV15" s="486" t="str">
        <f>+"Componente "&amp;CV14</f>
        <v>Componente 11</v>
      </c>
      <c r="CW15" s="486"/>
      <c r="CX15" s="486"/>
      <c r="CY15" s="486"/>
      <c r="CZ15" s="486"/>
      <c r="DA15" s="486"/>
      <c r="DB15" s="486"/>
      <c r="DC15" s="486"/>
      <c r="DE15" s="486" t="str">
        <f>+"Componente "&amp;DE14</f>
        <v>Componente 12</v>
      </c>
      <c r="DF15" s="486"/>
      <c r="DG15" s="486"/>
      <c r="DH15" s="486"/>
      <c r="DI15" s="486"/>
      <c r="DJ15" s="486"/>
      <c r="DK15" s="486"/>
      <c r="DL15" s="486"/>
      <c r="DN15" s="486" t="str">
        <f>+"Componente "&amp;DN14</f>
        <v>Componente 13</v>
      </c>
      <c r="DO15" s="486"/>
      <c r="DP15" s="486"/>
      <c r="DQ15" s="486"/>
      <c r="DR15" s="486"/>
      <c r="DS15" s="486"/>
      <c r="DT15" s="486"/>
      <c r="DU15" s="486"/>
      <c r="DW15" s="486" t="str">
        <f>+"Componente "&amp;DW14</f>
        <v>Componente 14</v>
      </c>
      <c r="DX15" s="486"/>
      <c r="DY15" s="486"/>
      <c r="DZ15" s="486"/>
      <c r="EA15" s="486"/>
      <c r="EB15" s="486"/>
      <c r="EC15" s="486"/>
      <c r="ED15" s="486"/>
      <c r="EF15" s="486" t="str">
        <f>+"Componente "&amp;EF14</f>
        <v>Componente 15</v>
      </c>
      <c r="EG15" s="486"/>
      <c r="EH15" s="486"/>
      <c r="EI15" s="486"/>
      <c r="EJ15" s="486"/>
      <c r="EK15" s="486"/>
      <c r="EL15" s="486"/>
      <c r="EM15" s="486"/>
      <c r="EO15" s="486" t="str">
        <f>+"Componente "&amp;EO14</f>
        <v>Componente 16</v>
      </c>
      <c r="EP15" s="486"/>
      <c r="EQ15" s="486"/>
      <c r="ER15" s="486"/>
      <c r="ES15" s="486"/>
      <c r="ET15" s="486"/>
      <c r="EU15" s="486"/>
      <c r="EV15" s="486"/>
      <c r="EX15" s="486" t="str">
        <f>+"Componente "&amp;EX14</f>
        <v>Componente 17</v>
      </c>
      <c r="EY15" s="486"/>
      <c r="EZ15" s="486"/>
      <c r="FA15" s="486"/>
      <c r="FB15" s="486"/>
      <c r="FC15" s="486"/>
      <c r="FD15" s="486"/>
      <c r="FE15" s="486"/>
      <c r="FG15" s="486" t="str">
        <f>+"Componente "&amp;FG14</f>
        <v>Componente 18</v>
      </c>
      <c r="FH15" s="486"/>
      <c r="FI15" s="486"/>
      <c r="FJ15" s="486"/>
      <c r="FK15" s="486"/>
      <c r="FL15" s="486"/>
      <c r="FM15" s="486"/>
      <c r="FN15" s="486"/>
      <c r="FP15" s="486" t="str">
        <f>+"Componente "&amp;FP14</f>
        <v>Componente 19</v>
      </c>
      <c r="FQ15" s="486"/>
      <c r="FR15" s="486"/>
      <c r="FS15" s="486"/>
      <c r="FT15" s="486"/>
      <c r="FU15" s="486"/>
      <c r="FV15" s="486"/>
      <c r="FW15" s="486"/>
      <c r="FY15" s="486" t="str">
        <f>+"Componente "&amp;FY14</f>
        <v>Componente 20</v>
      </c>
      <c r="FZ15" s="486"/>
      <c r="GA15" s="486"/>
      <c r="GB15" s="486"/>
      <c r="GC15" s="486"/>
      <c r="GD15" s="486"/>
      <c r="GE15" s="486"/>
      <c r="GF15" s="486"/>
      <c r="GH15" s="486" t="str">
        <f>+"Componente "&amp;GH14</f>
        <v>Componente 21</v>
      </c>
      <c r="GI15" s="486"/>
      <c r="GJ15" s="486"/>
      <c r="GK15" s="486"/>
      <c r="GL15" s="486"/>
      <c r="GM15" s="486"/>
      <c r="GN15" s="486"/>
      <c r="GO15" s="486"/>
      <c r="GQ15" s="486" t="str">
        <f>+"Componente "&amp;GQ14</f>
        <v>Componente 22</v>
      </c>
      <c r="GR15" s="486"/>
      <c r="GS15" s="486"/>
      <c r="GT15" s="486"/>
      <c r="GU15" s="486"/>
      <c r="GV15" s="486"/>
      <c r="GW15" s="486"/>
      <c r="GX15" s="486"/>
      <c r="GZ15" s="486" t="str">
        <f>+"Componente "&amp;GZ14</f>
        <v>Componente 23</v>
      </c>
      <c r="HA15" s="486"/>
      <c r="HB15" s="486"/>
      <c r="HC15" s="486"/>
      <c r="HD15" s="486"/>
      <c r="HE15" s="486"/>
      <c r="HF15" s="486"/>
      <c r="HG15" s="486"/>
      <c r="HI15" s="486" t="str">
        <f>+"Componente "&amp;HI14</f>
        <v>Componente 24</v>
      </c>
      <c r="HJ15" s="486"/>
      <c r="HK15" s="486"/>
      <c r="HL15" s="486"/>
      <c r="HM15" s="486"/>
      <c r="HN15" s="486"/>
      <c r="HO15" s="486"/>
      <c r="HP15" s="486"/>
      <c r="HR15" s="486" t="str">
        <f>+"Componente "&amp;HR14</f>
        <v>Componente 25</v>
      </c>
      <c r="HS15" s="486"/>
      <c r="HT15" s="486"/>
      <c r="HU15" s="486"/>
      <c r="HV15" s="486"/>
      <c r="HW15" s="486"/>
      <c r="HX15" s="486"/>
      <c r="HY15" s="486"/>
      <c r="IA15" s="486" t="str">
        <f>+"Componente "&amp;IA14</f>
        <v>Componente 26</v>
      </c>
      <c r="IB15" s="486"/>
      <c r="IC15" s="486"/>
      <c r="ID15" s="486"/>
      <c r="IE15" s="486"/>
      <c r="IF15" s="486"/>
      <c r="IG15" s="486"/>
      <c r="IH15" s="486"/>
      <c r="IJ15" s="486" t="str">
        <f>+"Componente "&amp;IJ14</f>
        <v>Componente 27</v>
      </c>
      <c r="IK15" s="486"/>
      <c r="IL15" s="486"/>
      <c r="IM15" s="486"/>
      <c r="IN15" s="486"/>
      <c r="IO15" s="486"/>
      <c r="IP15" s="486"/>
      <c r="IQ15" s="486"/>
      <c r="IS15" s="486" t="str">
        <f>+"Componente "&amp;IS14</f>
        <v>Componente 28</v>
      </c>
      <c r="IT15" s="486"/>
      <c r="IU15" s="486"/>
      <c r="IV15" s="486"/>
      <c r="IW15" s="486"/>
      <c r="IX15" s="486"/>
      <c r="IY15" s="486"/>
      <c r="IZ15" s="486"/>
      <c r="JB15" s="486" t="str">
        <f>+"Componente "&amp;JB14</f>
        <v>Componente 29</v>
      </c>
      <c r="JC15" s="486"/>
      <c r="JD15" s="486"/>
      <c r="JE15" s="486"/>
      <c r="JF15" s="486"/>
      <c r="JG15" s="486"/>
      <c r="JH15" s="486"/>
      <c r="JI15" s="486"/>
      <c r="JK15" s="486" t="str">
        <f>+"Componente "&amp;JK14</f>
        <v>Componente 30</v>
      </c>
      <c r="JL15" s="486"/>
      <c r="JM15" s="486"/>
      <c r="JN15" s="486"/>
      <c r="JO15" s="486"/>
      <c r="JP15" s="486"/>
      <c r="JQ15" s="486"/>
      <c r="JR15" s="486"/>
      <c r="JT15" s="486" t="str">
        <f>+"Componente "&amp;JT14</f>
        <v>Componente 31</v>
      </c>
      <c r="JU15" s="486"/>
      <c r="JV15" s="486"/>
      <c r="JW15" s="486"/>
      <c r="JX15" s="486"/>
      <c r="JY15" s="486"/>
      <c r="JZ15" s="486"/>
      <c r="KA15" s="486"/>
      <c r="KC15" s="486" t="str">
        <f>+"Componente "&amp;KC14</f>
        <v>Componente 32</v>
      </c>
      <c r="KD15" s="486"/>
      <c r="KE15" s="486"/>
      <c r="KF15" s="486"/>
      <c r="KG15" s="486"/>
      <c r="KH15" s="486"/>
      <c r="KI15" s="486"/>
      <c r="KJ15" s="486"/>
      <c r="KK15" s="317"/>
      <c r="KL15" s="486" t="str">
        <f>+"Componente "&amp;KL14</f>
        <v>Componente 33</v>
      </c>
      <c r="KM15" s="486"/>
      <c r="KN15" s="486"/>
      <c r="KO15" s="486"/>
      <c r="KP15" s="486"/>
      <c r="KQ15" s="486"/>
      <c r="KR15" s="486"/>
      <c r="KS15" s="486"/>
      <c r="KU15" s="486" t="str">
        <f>+"Componente "&amp;KU14</f>
        <v>Componente 34</v>
      </c>
      <c r="KV15" s="486"/>
      <c r="KW15" s="486"/>
      <c r="KX15" s="486"/>
      <c r="KY15" s="486"/>
      <c r="KZ15" s="486"/>
      <c r="LA15" s="486"/>
      <c r="LB15" s="486"/>
      <c r="LD15" s="486" t="str">
        <f>+"Componente "&amp;LD14</f>
        <v>Componente 35</v>
      </c>
      <c r="LE15" s="486"/>
      <c r="LF15" s="486"/>
      <c r="LG15" s="486"/>
      <c r="LH15" s="486"/>
      <c r="LI15" s="486"/>
      <c r="LJ15" s="486"/>
      <c r="LK15" s="486"/>
      <c r="LP15" s="2">
        <v>9</v>
      </c>
      <c r="LQ15" s="69"/>
      <c r="LR15" s="69"/>
      <c r="LS15" s="69"/>
      <c r="LT15" s="69"/>
      <c r="LU15" s="28"/>
      <c r="LV15" s="28"/>
      <c r="LW15" s="69"/>
      <c r="LX15" s="69"/>
      <c r="LY15" s="69"/>
      <c r="LZ15" s="69"/>
      <c r="MA15" s="69"/>
      <c r="MB15" s="69"/>
      <c r="MC15" s="69"/>
      <c r="MD15" s="69"/>
    </row>
    <row r="16" spans="2:342" x14ac:dyDescent="0.25">
      <c r="B16" s="7"/>
      <c r="C16" s="7"/>
      <c r="D16" s="123"/>
      <c r="E16" s="123"/>
      <c r="F16" s="123"/>
      <c r="G16" s="123"/>
      <c r="H16" s="123"/>
      <c r="I16" s="123"/>
      <c r="J16" s="7"/>
      <c r="K16" s="123"/>
      <c r="L16" s="123"/>
      <c r="M16" s="123"/>
      <c r="N16" s="123"/>
      <c r="O16" s="123"/>
      <c r="P16" s="123"/>
      <c r="Q16" s="123"/>
      <c r="R16" s="123"/>
      <c r="S16" s="7"/>
      <c r="T16" s="123"/>
      <c r="U16" s="123"/>
      <c r="V16" s="123"/>
      <c r="W16" s="123"/>
      <c r="X16" s="123"/>
      <c r="Y16" s="123"/>
      <c r="Z16" s="123"/>
      <c r="AA16" s="130"/>
      <c r="AB16" s="7"/>
      <c r="AC16" s="123"/>
      <c r="AD16" s="123"/>
      <c r="AE16" s="123"/>
      <c r="AF16" s="123"/>
      <c r="AG16" s="123"/>
      <c r="AH16" s="123"/>
      <c r="AI16" s="123"/>
      <c r="AJ16" s="7"/>
      <c r="AK16" s="7"/>
      <c r="AL16" s="123"/>
      <c r="AM16" s="123"/>
      <c r="AN16" s="123"/>
      <c r="AO16" s="123"/>
      <c r="AP16" s="123"/>
      <c r="AQ16" s="123"/>
      <c r="AR16" s="123"/>
      <c r="AS16" s="7"/>
      <c r="AT16" s="7"/>
      <c r="AU16" s="123"/>
      <c r="AV16" s="123"/>
      <c r="AW16" s="123"/>
      <c r="AX16" s="123"/>
      <c r="AY16" s="123"/>
      <c r="AZ16" s="123"/>
      <c r="BA16" s="123"/>
      <c r="BC16" s="7"/>
      <c r="BD16" s="123"/>
      <c r="BE16" s="123"/>
      <c r="BF16" s="123"/>
      <c r="BG16" s="123"/>
      <c r="BH16" s="123"/>
      <c r="BI16" s="123"/>
      <c r="BJ16" s="123"/>
      <c r="BL16" s="7"/>
      <c r="BM16" s="123"/>
      <c r="BN16" s="123"/>
      <c r="BO16" s="123"/>
      <c r="BP16" s="123"/>
      <c r="BQ16" s="123"/>
      <c r="BR16" s="123"/>
      <c r="BS16" s="123"/>
      <c r="BU16" s="7"/>
      <c r="BV16" s="123"/>
      <c r="BW16" s="123"/>
      <c r="BX16" s="123"/>
      <c r="BY16" s="123"/>
      <c r="BZ16" s="123"/>
      <c r="CA16" s="123"/>
      <c r="CB16" s="123"/>
      <c r="LP16" s="9">
        <v>10</v>
      </c>
      <c r="LQ16" s="69"/>
      <c r="LR16" s="69"/>
      <c r="LS16" s="69"/>
      <c r="LT16" s="69"/>
      <c r="LU16" s="28"/>
      <c r="LV16" s="69"/>
      <c r="LW16" s="69"/>
      <c r="LX16" s="69"/>
      <c r="LY16" s="69"/>
      <c r="LZ16" s="69"/>
      <c r="MA16" s="69"/>
      <c r="MB16" s="69"/>
      <c r="MC16" s="69"/>
      <c r="MD16" s="69"/>
    </row>
    <row r="17" spans="2:467" ht="30" customHeight="1" x14ac:dyDescent="0.25">
      <c r="B17" s="7"/>
      <c r="C17" s="7"/>
      <c r="D17" s="468" t="s">
        <v>242</v>
      </c>
      <c r="E17" s="468"/>
      <c r="F17" s="468"/>
      <c r="G17" s="468"/>
      <c r="H17" s="468"/>
      <c r="I17" s="73"/>
      <c r="J17" s="466" t="str">
        <f ca="1">+IF(INDIRECT("'"&amp;$B2&amp;"'!$B$306")=0,"",INDIRECT("'"&amp;$B2&amp;"'!$B$306"))</f>
        <v>Concurso</v>
      </c>
      <c r="K17" s="466"/>
      <c r="L17" s="466"/>
      <c r="M17" s="466"/>
      <c r="N17" s="466"/>
      <c r="O17" s="466"/>
      <c r="P17" s="466"/>
      <c r="Q17" s="466"/>
      <c r="R17" s="277"/>
      <c r="S17" s="466" t="s">
        <v>518</v>
      </c>
      <c r="T17" s="466"/>
      <c r="U17" s="466"/>
      <c r="V17" s="466"/>
      <c r="W17" s="466"/>
      <c r="X17" s="466"/>
      <c r="Y17" s="466"/>
      <c r="Z17" s="466"/>
      <c r="AA17" s="278"/>
      <c r="AB17" s="466"/>
      <c r="AC17" s="466"/>
      <c r="AD17" s="466"/>
      <c r="AE17" s="466"/>
      <c r="AF17" s="466"/>
      <c r="AG17" s="466"/>
      <c r="AH17" s="466"/>
      <c r="AI17" s="466"/>
      <c r="AJ17" s="7"/>
      <c r="AK17" s="466" t="str">
        <f ca="1">+IF(INDIRECT("'"&amp;$B2&amp;"'!$e$306")=0,"",INDIRECT("'"&amp;$B2&amp;"'!$e$306"))</f>
        <v/>
      </c>
      <c r="AL17" s="466"/>
      <c r="AM17" s="466"/>
      <c r="AN17" s="466"/>
      <c r="AO17" s="466"/>
      <c r="AP17" s="466"/>
      <c r="AQ17" s="466"/>
      <c r="AR17" s="466"/>
      <c r="AS17" s="7"/>
      <c r="AT17" s="466" t="str">
        <f ca="1">+IF(INDIRECT("'"&amp;$B2&amp;"'!$f$306")=0,"",INDIRECT("'"&amp;$B2&amp;"'!$f$306"))</f>
        <v/>
      </c>
      <c r="AU17" s="466"/>
      <c r="AV17" s="466"/>
      <c r="AW17" s="466"/>
      <c r="AX17" s="466"/>
      <c r="AY17" s="466"/>
      <c r="AZ17" s="466"/>
      <c r="BA17" s="466"/>
      <c r="BC17" s="466" t="str">
        <f ca="1">+IF(INDIRECT("'"&amp;$B2&amp;"'!$g$306")=0,"",INDIRECT("'"&amp;$B2&amp;"'!$g$306"))</f>
        <v/>
      </c>
      <c r="BD17" s="466"/>
      <c r="BE17" s="466"/>
      <c r="BF17" s="466"/>
      <c r="BG17" s="466"/>
      <c r="BH17" s="466"/>
      <c r="BI17" s="466"/>
      <c r="BJ17" s="466"/>
      <c r="BL17" s="466" t="str">
        <f ca="1">+IF(INDIRECT("'"&amp;$B2&amp;"'!$h$306")=0,"",INDIRECT("'"&amp;$B2&amp;"'!$h$306"))</f>
        <v/>
      </c>
      <c r="BM17" s="466"/>
      <c r="BN17" s="466"/>
      <c r="BO17" s="466"/>
      <c r="BP17" s="466"/>
      <c r="BQ17" s="466"/>
      <c r="BR17" s="466"/>
      <c r="BS17" s="466"/>
      <c r="BU17" s="466" t="str">
        <f ca="1">+IF(INDIRECT("'"&amp;$B2&amp;"'!$i$306")=0,"",INDIRECT("'"&amp;$B2&amp;"'!$i$306"))</f>
        <v/>
      </c>
      <c r="BV17" s="466"/>
      <c r="BW17" s="466"/>
      <c r="BX17" s="466"/>
      <c r="BY17" s="466"/>
      <c r="BZ17" s="466"/>
      <c r="CA17" s="466"/>
      <c r="CB17" s="466"/>
      <c r="CD17" s="466" t="str">
        <f ca="1">+IF(INDIRECT("'"&amp;$B2&amp;"'!$j$306")=0,"",INDIRECT("'"&amp;$B2&amp;"'!$j$306"))</f>
        <v/>
      </c>
      <c r="CE17" s="466"/>
      <c r="CF17" s="466"/>
      <c r="CG17" s="466"/>
      <c r="CH17" s="466"/>
      <c r="CI17" s="466"/>
      <c r="CJ17" s="466"/>
      <c r="CK17" s="466"/>
      <c r="CM17" s="466" t="str">
        <f ca="1">+IF(INDIRECT("'"&amp;$B2&amp;"'!$k$306")=0,"",INDIRECT("'"&amp;$B2&amp;"'!$k$306"))</f>
        <v/>
      </c>
      <c r="CN17" s="466"/>
      <c r="CO17" s="466"/>
      <c r="CP17" s="466"/>
      <c r="CQ17" s="466"/>
      <c r="CR17" s="466"/>
      <c r="CS17" s="466"/>
      <c r="CT17" s="466"/>
      <c r="CV17" s="466" t="str">
        <f ca="1">+IF(INDIRECT("'"&amp;$B2&amp;"'!$l$306")=0,"",INDIRECT("'"&amp;$B2&amp;"'!$l$306"))</f>
        <v/>
      </c>
      <c r="CW17" s="466"/>
      <c r="CX17" s="466"/>
      <c r="CY17" s="466"/>
      <c r="CZ17" s="466"/>
      <c r="DA17" s="466"/>
      <c r="DB17" s="466"/>
      <c r="DC17" s="466"/>
      <c r="DE17" s="466" t="str">
        <f ca="1">+IF(INDIRECT("'"&amp;$B2&amp;"'!$m$306")=0,"",INDIRECT("'"&amp;$B2&amp;"'!$m$306"))</f>
        <v/>
      </c>
      <c r="DF17" s="466"/>
      <c r="DG17" s="466"/>
      <c r="DH17" s="466"/>
      <c r="DI17" s="466"/>
      <c r="DJ17" s="466"/>
      <c r="DK17" s="466"/>
      <c r="DL17" s="466"/>
      <c r="DN17" s="466" t="str">
        <f ca="1">+IF(INDIRECT("'"&amp;$B2&amp;"'!$n$306")=0,"",INDIRECT("'"&amp;$B2&amp;"'!$n$306"))</f>
        <v/>
      </c>
      <c r="DO17" s="466"/>
      <c r="DP17" s="466"/>
      <c r="DQ17" s="466"/>
      <c r="DR17" s="466"/>
      <c r="DS17" s="466"/>
      <c r="DT17" s="466"/>
      <c r="DU17" s="466"/>
      <c r="DW17" s="466" t="str">
        <f ca="1">+IF(INDIRECT("'"&amp;$B2&amp;"'!$o$306")=0,"",INDIRECT("'"&amp;$B2&amp;"'!$o$306"))</f>
        <v/>
      </c>
      <c r="DX17" s="466"/>
      <c r="DY17" s="466"/>
      <c r="DZ17" s="466"/>
      <c r="EA17" s="466"/>
      <c r="EB17" s="466"/>
      <c r="EC17" s="466"/>
      <c r="ED17" s="466"/>
      <c r="EF17" s="466" t="str">
        <f ca="1">+IF(INDIRECT("'"&amp;$B2&amp;"'!$p$306")=0,"",INDIRECT("'"&amp;$B2&amp;"'!$p$306"))</f>
        <v/>
      </c>
      <c r="EG17" s="466"/>
      <c r="EH17" s="466"/>
      <c r="EI17" s="466"/>
      <c r="EJ17" s="466"/>
      <c r="EK17" s="466"/>
      <c r="EL17" s="466"/>
      <c r="EM17" s="466"/>
      <c r="EO17" s="466" t="str">
        <f ca="1">+IF(INDIRECT("'"&amp;$B2&amp;"'!$q$306")=0,"",INDIRECT("'"&amp;$B2&amp;"'!$q$306"))</f>
        <v/>
      </c>
      <c r="EP17" s="466"/>
      <c r="EQ17" s="466"/>
      <c r="ER17" s="466"/>
      <c r="ES17" s="466"/>
      <c r="ET17" s="466"/>
      <c r="EU17" s="466"/>
      <c r="EV17" s="466"/>
      <c r="EX17" s="466" t="str">
        <f ca="1">+IF(INDIRECT("'"&amp;$B2&amp;"'!$r$306")=0,"",INDIRECT("'"&amp;$B2&amp;"'!$r$306"))</f>
        <v/>
      </c>
      <c r="EY17" s="466"/>
      <c r="EZ17" s="466"/>
      <c r="FA17" s="466"/>
      <c r="FB17" s="466"/>
      <c r="FC17" s="466"/>
      <c r="FD17" s="466"/>
      <c r="FE17" s="466"/>
      <c r="FG17" s="466" t="str">
        <f ca="1">+IF(INDIRECT("'"&amp;$B2&amp;"'!$s$306")=0,"",INDIRECT("'"&amp;$B2&amp;"'!$s$306"))</f>
        <v/>
      </c>
      <c r="FH17" s="466"/>
      <c r="FI17" s="466"/>
      <c r="FJ17" s="466"/>
      <c r="FK17" s="466"/>
      <c r="FL17" s="466"/>
      <c r="FM17" s="466"/>
      <c r="FN17" s="466"/>
      <c r="FP17" s="466" t="str">
        <f ca="1">+IF(INDIRECT("'"&amp;$B2&amp;"'!$t$306")=0,"",INDIRECT("'"&amp;$B2&amp;"'!$t$306"))</f>
        <v/>
      </c>
      <c r="FQ17" s="466"/>
      <c r="FR17" s="466"/>
      <c r="FS17" s="466"/>
      <c r="FT17" s="466"/>
      <c r="FU17" s="466"/>
      <c r="FV17" s="466"/>
      <c r="FW17" s="466"/>
      <c r="FY17" s="466" t="str">
        <f ca="1">+IF(INDIRECT("'"&amp;$B2&amp;"'!$u$306")=0,"",INDIRECT("'"&amp;$B2&amp;"'!$u$306"))</f>
        <v/>
      </c>
      <c r="FZ17" s="466"/>
      <c r="GA17" s="466"/>
      <c r="GB17" s="466"/>
      <c r="GC17" s="466"/>
      <c r="GD17" s="466"/>
      <c r="GE17" s="466"/>
      <c r="GF17" s="466"/>
      <c r="GH17" s="466" t="str">
        <f ca="1">+IF(INDIRECT("'"&amp;$B2&amp;"'!$v$306")=0,"",INDIRECT("'"&amp;$B2&amp;"'!$v$306"))</f>
        <v/>
      </c>
      <c r="GI17" s="466"/>
      <c r="GJ17" s="466"/>
      <c r="GK17" s="466"/>
      <c r="GL17" s="466"/>
      <c r="GM17" s="466"/>
      <c r="GN17" s="466"/>
      <c r="GO17" s="466"/>
      <c r="GQ17" s="466" t="str">
        <f ca="1">+IF(INDIRECT("'"&amp;$B2&amp;"'!$w$306")=0,"",INDIRECT("'"&amp;$B2&amp;"'!$w$306"))</f>
        <v/>
      </c>
      <c r="GR17" s="466"/>
      <c r="GS17" s="466"/>
      <c r="GT17" s="466"/>
      <c r="GU17" s="466"/>
      <c r="GV17" s="466"/>
      <c r="GW17" s="466"/>
      <c r="GX17" s="466"/>
      <c r="GZ17" s="466" t="str">
        <f ca="1">+IF(INDIRECT("'"&amp;$B2&amp;"'!$x$306")=0,"",INDIRECT("'"&amp;$B2&amp;"'!$x$306"))</f>
        <v/>
      </c>
      <c r="HA17" s="466"/>
      <c r="HB17" s="466"/>
      <c r="HC17" s="466"/>
      <c r="HD17" s="466"/>
      <c r="HE17" s="466"/>
      <c r="HF17" s="466"/>
      <c r="HG17" s="466"/>
      <c r="HI17" s="466" t="str">
        <f ca="1">+IF(INDIRECT("'"&amp;$B2&amp;"'!$y$306")=0,"",INDIRECT("'"&amp;$B2&amp;"'!$y$306"))</f>
        <v/>
      </c>
      <c r="HJ17" s="466"/>
      <c r="HK17" s="466"/>
      <c r="HL17" s="466"/>
      <c r="HM17" s="466"/>
      <c r="HN17" s="466"/>
      <c r="HO17" s="466"/>
      <c r="HP17" s="466"/>
      <c r="HR17" s="466" t="str">
        <f ca="1">+IF(INDIRECT("'"&amp;$B2&amp;"'!$z$306")=0,"",INDIRECT("'"&amp;$B2&amp;"'!$z$306"))</f>
        <v/>
      </c>
      <c r="HS17" s="466"/>
      <c r="HT17" s="466"/>
      <c r="HU17" s="466"/>
      <c r="HV17" s="466"/>
      <c r="HW17" s="466"/>
      <c r="HX17" s="466"/>
      <c r="HY17" s="466"/>
      <c r="IA17" s="466" t="str">
        <f ca="1">+IF(INDIRECT("'"&amp;$B2&amp;"'!$aa$306")=0,"",INDIRECT("'"&amp;$B2&amp;"'!$aa$306"))</f>
        <v/>
      </c>
      <c r="IB17" s="466"/>
      <c r="IC17" s="466"/>
      <c r="ID17" s="466"/>
      <c r="IE17" s="466"/>
      <c r="IF17" s="466"/>
      <c r="IG17" s="466"/>
      <c r="IH17" s="466"/>
      <c r="IJ17" s="466" t="str">
        <f ca="1">+IF(INDIRECT("'"&amp;$B2&amp;"'!$ab$306")=0,"",INDIRECT("'"&amp;$B2&amp;"'!$ab$306"))</f>
        <v/>
      </c>
      <c r="IK17" s="466"/>
      <c r="IL17" s="466"/>
      <c r="IM17" s="466"/>
      <c r="IN17" s="466"/>
      <c r="IO17" s="466"/>
      <c r="IP17" s="466"/>
      <c r="IQ17" s="466"/>
      <c r="IS17" s="466" t="str">
        <f ca="1">+IF(INDIRECT("'"&amp;$B2&amp;"'!$ac$306")=0,"",INDIRECT("'"&amp;$B2&amp;"'!$ac$306"))</f>
        <v/>
      </c>
      <c r="IT17" s="466"/>
      <c r="IU17" s="466"/>
      <c r="IV17" s="466"/>
      <c r="IW17" s="466"/>
      <c r="IX17" s="466"/>
      <c r="IY17" s="466"/>
      <c r="IZ17" s="466"/>
      <c r="JB17" s="466" t="str">
        <f ca="1">+IF(INDIRECT("'"&amp;$B2&amp;"'!$ad$306")=0,"",INDIRECT("'"&amp;$B2&amp;"'!$ad$306"))</f>
        <v/>
      </c>
      <c r="JC17" s="466"/>
      <c r="JD17" s="466"/>
      <c r="JE17" s="466"/>
      <c r="JF17" s="466"/>
      <c r="JG17" s="466"/>
      <c r="JH17" s="466"/>
      <c r="JI17" s="466"/>
      <c r="JK17" s="466" t="str">
        <f ca="1">+IF(INDIRECT("'"&amp;$B2&amp;"'!$ae$306")=0,"",INDIRECT("'"&amp;$B2&amp;"'!$ae$306"))</f>
        <v/>
      </c>
      <c r="JL17" s="466"/>
      <c r="JM17" s="466"/>
      <c r="JN17" s="466"/>
      <c r="JO17" s="466"/>
      <c r="JP17" s="466"/>
      <c r="JQ17" s="466"/>
      <c r="JR17" s="466"/>
      <c r="JT17" s="466" t="str">
        <f ca="1">+IF(INDIRECT("'"&amp;$B2&amp;"'!$af$306")=0,"",INDIRECT("'"&amp;$B2&amp;"'!$af$306"))</f>
        <v/>
      </c>
      <c r="JU17" s="466"/>
      <c r="JV17" s="466"/>
      <c r="JW17" s="466"/>
      <c r="JX17" s="466"/>
      <c r="JY17" s="466"/>
      <c r="JZ17" s="466"/>
      <c r="KA17" s="466"/>
      <c r="KC17" s="466" t="str">
        <f ca="1">+IF(INDIRECT("'"&amp;$B2&amp;"'!$ag$306")=0,"",INDIRECT("'"&amp;$B2&amp;"'!$ag$306"))</f>
        <v/>
      </c>
      <c r="KD17" s="466"/>
      <c r="KE17" s="466"/>
      <c r="KF17" s="466"/>
      <c r="KG17" s="466"/>
      <c r="KH17" s="466"/>
      <c r="KI17" s="466"/>
      <c r="KJ17" s="466"/>
      <c r="KL17" s="466" t="str">
        <f ca="1">+IF(INDIRECT("'"&amp;$B2&amp;"'!$ah$306")=0,"",INDIRECT("'"&amp;$B2&amp;"'!$ah$306"))</f>
        <v/>
      </c>
      <c r="KM17" s="466"/>
      <c r="KN17" s="466"/>
      <c r="KO17" s="466"/>
      <c r="KP17" s="466"/>
      <c r="KQ17" s="466"/>
      <c r="KR17" s="466"/>
      <c r="KS17" s="466"/>
      <c r="KU17" s="466" t="str">
        <f ca="1">+IF(INDIRECT("'"&amp;$B2&amp;"'!$ai$306")=0,"",INDIRECT("'"&amp;$B2&amp;"'!$ai$306"))</f>
        <v/>
      </c>
      <c r="KV17" s="466"/>
      <c r="KW17" s="466"/>
      <c r="KX17" s="466"/>
      <c r="KY17" s="466"/>
      <c r="KZ17" s="466"/>
      <c r="LA17" s="466"/>
      <c r="LB17" s="466"/>
      <c r="LD17" s="466" t="str">
        <f ca="1">+IF(INDIRECT("'"&amp;$B2&amp;"'!$aj$306")=0,"",INDIRECT("'"&amp;$B2&amp;"'!$aj$306"))</f>
        <v/>
      </c>
      <c r="LE17" s="466"/>
      <c r="LF17" s="466"/>
      <c r="LG17" s="466"/>
      <c r="LH17" s="466"/>
      <c r="LI17" s="466"/>
      <c r="LJ17" s="466"/>
      <c r="LK17" s="466"/>
      <c r="LP17" s="2">
        <v>11</v>
      </c>
      <c r="LQ17" s="69"/>
      <c r="LR17" s="69"/>
      <c r="LS17" s="69"/>
      <c r="LT17" s="69"/>
      <c r="LU17" s="28"/>
      <c r="LV17" s="69"/>
      <c r="LW17" s="69"/>
      <c r="LX17" s="69"/>
      <c r="LY17" s="69"/>
      <c r="LZ17" s="69"/>
      <c r="MA17" s="69"/>
      <c r="MB17" s="69"/>
      <c r="MC17" s="69"/>
      <c r="MD17" s="69"/>
    </row>
    <row r="18" spans="2:467" ht="1.5" customHeight="1" x14ac:dyDescent="0.25">
      <c r="B18" s="7"/>
      <c r="C18" s="7"/>
      <c r="D18" s="313"/>
      <c r="E18" s="313"/>
      <c r="F18" s="313"/>
      <c r="G18" s="313"/>
      <c r="H18" s="313"/>
      <c r="I18" s="130"/>
      <c r="J18" s="314"/>
      <c r="K18" s="314"/>
      <c r="L18" s="314"/>
      <c r="M18" s="314"/>
      <c r="N18" s="314"/>
      <c r="O18" s="314"/>
      <c r="P18" s="314"/>
      <c r="Q18" s="314"/>
      <c r="R18" s="130"/>
      <c r="S18" s="314"/>
      <c r="T18" s="314"/>
      <c r="U18" s="314"/>
      <c r="V18" s="314"/>
      <c r="W18" s="314"/>
      <c r="X18" s="314"/>
      <c r="Y18" s="314"/>
      <c r="Z18" s="314"/>
      <c r="AA18" s="130"/>
      <c r="AB18" s="314"/>
      <c r="AC18" s="314"/>
      <c r="AD18" s="314"/>
      <c r="AE18" s="314"/>
      <c r="AF18" s="314"/>
      <c r="AG18" s="314"/>
      <c r="AH18" s="314"/>
      <c r="AI18" s="314"/>
      <c r="AJ18" s="7"/>
      <c r="AK18" s="314"/>
      <c r="AL18" s="314"/>
      <c r="AM18" s="314"/>
      <c r="AN18" s="314"/>
      <c r="AO18" s="314"/>
      <c r="AP18" s="314"/>
      <c r="AQ18" s="314"/>
      <c r="AR18" s="314"/>
      <c r="AS18" s="7"/>
      <c r="AT18" s="314"/>
      <c r="AU18" s="314"/>
      <c r="AV18" s="314"/>
      <c r="AW18" s="314"/>
      <c r="AX18" s="314"/>
      <c r="AY18" s="314"/>
      <c r="AZ18" s="314"/>
      <c r="BA18" s="314"/>
      <c r="BC18" s="314"/>
      <c r="BD18" s="314"/>
      <c r="BE18" s="314"/>
      <c r="BF18" s="314"/>
      <c r="BG18" s="314"/>
      <c r="BH18" s="314"/>
      <c r="BI18" s="314"/>
      <c r="BJ18" s="314"/>
      <c r="BL18" s="314"/>
      <c r="BM18" s="314"/>
      <c r="BN18" s="314"/>
      <c r="BO18" s="314"/>
      <c r="BP18" s="314"/>
      <c r="BQ18" s="314"/>
      <c r="BR18" s="314"/>
      <c r="BS18" s="314"/>
      <c r="BU18" s="314"/>
      <c r="BV18" s="314"/>
      <c r="BW18" s="314"/>
      <c r="BX18" s="314"/>
      <c r="BY18" s="314"/>
      <c r="BZ18" s="314"/>
      <c r="CA18" s="314"/>
      <c r="CB18" s="314"/>
      <c r="CD18" s="314"/>
      <c r="CE18" s="314"/>
      <c r="CF18" s="314"/>
      <c r="CG18" s="314"/>
      <c r="CH18" s="314"/>
      <c r="CI18" s="314"/>
      <c r="CJ18" s="314"/>
      <c r="CK18" s="314"/>
      <c r="CM18" s="314"/>
      <c r="CN18" s="314"/>
      <c r="CO18" s="314"/>
      <c r="CP18" s="314"/>
      <c r="CQ18" s="314"/>
      <c r="CR18" s="314"/>
      <c r="CS18" s="314"/>
      <c r="CT18" s="314"/>
      <c r="CV18" s="314"/>
      <c r="CW18" s="314"/>
      <c r="CX18" s="314"/>
      <c r="CY18" s="314"/>
      <c r="CZ18" s="314"/>
      <c r="DA18" s="314"/>
      <c r="DB18" s="314"/>
      <c r="DC18" s="314"/>
      <c r="DE18" s="314"/>
      <c r="DF18" s="314"/>
      <c r="DG18" s="314"/>
      <c r="DH18" s="314"/>
      <c r="DI18" s="314"/>
      <c r="DJ18" s="314"/>
      <c r="DK18" s="314"/>
      <c r="DL18" s="314"/>
      <c r="DN18" s="314"/>
      <c r="DO18" s="314"/>
      <c r="DP18" s="314"/>
      <c r="DQ18" s="314"/>
      <c r="DR18" s="314"/>
      <c r="DS18" s="314"/>
      <c r="DT18" s="314"/>
      <c r="DU18" s="314"/>
      <c r="DW18" s="314"/>
      <c r="DX18" s="314"/>
      <c r="DY18" s="314"/>
      <c r="DZ18" s="314"/>
      <c r="EA18" s="314"/>
      <c r="EB18" s="314"/>
      <c r="EC18" s="314"/>
      <c r="ED18" s="314"/>
      <c r="EF18" s="314"/>
      <c r="EG18" s="314"/>
      <c r="EH18" s="314"/>
      <c r="EI18" s="314"/>
      <c r="EJ18" s="314"/>
      <c r="EK18" s="314"/>
      <c r="EL18" s="314"/>
      <c r="EM18" s="314"/>
      <c r="EO18" s="314"/>
      <c r="EP18" s="314"/>
      <c r="EQ18" s="314"/>
      <c r="ER18" s="314"/>
      <c r="ES18" s="314"/>
      <c r="ET18" s="314"/>
      <c r="EU18" s="314"/>
      <c r="EV18" s="314"/>
      <c r="EX18" s="314"/>
      <c r="EY18" s="314"/>
      <c r="EZ18" s="314"/>
      <c r="FA18" s="314"/>
      <c r="FB18" s="314"/>
      <c r="FC18" s="314"/>
      <c r="FD18" s="314"/>
      <c r="FE18" s="314"/>
      <c r="FG18" s="314"/>
      <c r="FH18" s="314"/>
      <c r="FI18" s="314"/>
      <c r="FJ18" s="314"/>
      <c r="FK18" s="314"/>
      <c r="FL18" s="314"/>
      <c r="FM18" s="314"/>
      <c r="FN18" s="314"/>
      <c r="FP18" s="314"/>
      <c r="FQ18" s="314"/>
      <c r="FR18" s="314"/>
      <c r="FS18" s="314"/>
      <c r="FT18" s="314"/>
      <c r="FU18" s="314"/>
      <c r="FV18" s="314"/>
      <c r="FW18" s="314"/>
      <c r="FY18" s="314"/>
      <c r="FZ18" s="314"/>
      <c r="GA18" s="314"/>
      <c r="GB18" s="314"/>
      <c r="GC18" s="314"/>
      <c r="GD18" s="314"/>
      <c r="GE18" s="314"/>
      <c r="GF18" s="314"/>
      <c r="GH18" s="314"/>
      <c r="GI18" s="314"/>
      <c r="GJ18" s="314"/>
      <c r="GK18" s="314"/>
      <c r="GL18" s="314"/>
      <c r="GM18" s="314"/>
      <c r="GN18" s="314"/>
      <c r="GO18" s="314"/>
      <c r="GQ18" s="314"/>
      <c r="GR18" s="314"/>
      <c r="GS18" s="314"/>
      <c r="GT18" s="314"/>
      <c r="GU18" s="314"/>
      <c r="GV18" s="314"/>
      <c r="GW18" s="314"/>
      <c r="GX18" s="314"/>
      <c r="GZ18" s="314"/>
      <c r="HA18" s="314"/>
      <c r="HB18" s="314"/>
      <c r="HC18" s="314"/>
      <c r="HD18" s="314"/>
      <c r="HE18" s="314"/>
      <c r="HF18" s="314"/>
      <c r="HG18" s="314"/>
      <c r="HI18" s="314"/>
      <c r="HJ18" s="314"/>
      <c r="HK18" s="314"/>
      <c r="HL18" s="314"/>
      <c r="HM18" s="314"/>
      <c r="HN18" s="314"/>
      <c r="HO18" s="314"/>
      <c r="HP18" s="314"/>
      <c r="HR18" s="314"/>
      <c r="HS18" s="314"/>
      <c r="HT18" s="314"/>
      <c r="HU18" s="314"/>
      <c r="HV18" s="314"/>
      <c r="HW18" s="314"/>
      <c r="HX18" s="314"/>
      <c r="HY18" s="314"/>
      <c r="IA18" s="314"/>
      <c r="IB18" s="314"/>
      <c r="IC18" s="314"/>
      <c r="ID18" s="314"/>
      <c r="IE18" s="314"/>
      <c r="IF18" s="314"/>
      <c r="IG18" s="314"/>
      <c r="IH18" s="314"/>
      <c r="IJ18" s="314"/>
      <c r="IK18" s="314"/>
      <c r="IL18" s="314"/>
      <c r="IM18" s="314"/>
      <c r="IN18" s="314"/>
      <c r="IO18" s="314"/>
      <c r="IP18" s="314"/>
      <c r="IQ18" s="314"/>
      <c r="IS18" s="314"/>
      <c r="IT18" s="314"/>
      <c r="IU18" s="314"/>
      <c r="IV18" s="314"/>
      <c r="IW18" s="314"/>
      <c r="IX18" s="314"/>
      <c r="IY18" s="314"/>
      <c r="IZ18" s="314"/>
      <c r="JB18" s="314"/>
      <c r="JC18" s="314"/>
      <c r="JD18" s="314"/>
      <c r="JE18" s="314"/>
      <c r="JF18" s="314"/>
      <c r="JG18" s="314"/>
      <c r="JH18" s="314"/>
      <c r="JI18" s="314"/>
      <c r="JK18" s="314"/>
      <c r="JL18" s="314"/>
      <c r="JM18" s="314"/>
      <c r="JN18" s="314"/>
      <c r="JO18" s="314"/>
      <c r="JP18" s="314"/>
      <c r="JQ18" s="314"/>
      <c r="JR18" s="314"/>
      <c r="JT18" s="314"/>
      <c r="JU18" s="314"/>
      <c r="JV18" s="314"/>
      <c r="JW18" s="314"/>
      <c r="JX18" s="314"/>
      <c r="JY18" s="314"/>
      <c r="JZ18" s="314"/>
      <c r="KA18" s="314"/>
      <c r="KC18" s="314"/>
      <c r="KD18" s="314"/>
      <c r="KE18" s="314"/>
      <c r="KF18" s="314"/>
      <c r="KG18" s="314"/>
      <c r="KH18" s="314"/>
      <c r="KI18" s="314"/>
      <c r="KJ18" s="314"/>
      <c r="KL18" s="314"/>
      <c r="KM18" s="314"/>
      <c r="KN18" s="314"/>
      <c r="KO18" s="314"/>
      <c r="KP18" s="314"/>
      <c r="KQ18" s="314"/>
      <c r="KR18" s="314"/>
      <c r="KS18" s="314"/>
      <c r="KU18" s="314"/>
      <c r="KV18" s="314"/>
      <c r="KW18" s="314"/>
      <c r="KX18" s="314"/>
      <c r="KY18" s="314"/>
      <c r="KZ18" s="314"/>
      <c r="LA18" s="314"/>
      <c r="LB18" s="314"/>
      <c r="LD18" s="314"/>
      <c r="LE18" s="314"/>
      <c r="LF18" s="314"/>
      <c r="LG18" s="314"/>
      <c r="LH18" s="314"/>
      <c r="LI18" s="314"/>
      <c r="LJ18" s="314"/>
      <c r="LK18" s="314"/>
      <c r="LP18" s="2">
        <v>12</v>
      </c>
      <c r="LQ18" s="64"/>
      <c r="LR18" s="64"/>
      <c r="LS18" s="64"/>
      <c r="LT18" s="64"/>
      <c r="LU18" s="65"/>
      <c r="LV18" s="64"/>
      <c r="LW18" s="64"/>
      <c r="LX18" s="64"/>
      <c r="LY18" s="64"/>
      <c r="LZ18" s="64"/>
      <c r="MA18" s="64"/>
      <c r="MB18" s="64"/>
      <c r="MC18" s="64"/>
      <c r="MD18" s="64"/>
    </row>
    <row r="19" spans="2:467" ht="1.5" customHeight="1" x14ac:dyDescent="0.25">
      <c r="B19" s="7"/>
      <c r="C19" s="7"/>
      <c r="D19" s="313"/>
      <c r="E19" s="313"/>
      <c r="F19" s="313"/>
      <c r="G19" s="313"/>
      <c r="H19" s="313"/>
      <c r="I19" s="130"/>
      <c r="J19" s="314"/>
      <c r="K19" s="314"/>
      <c r="L19" s="314"/>
      <c r="M19" s="314"/>
      <c r="N19" s="314"/>
      <c r="O19" s="314"/>
      <c r="P19" s="314"/>
      <c r="Q19" s="314"/>
      <c r="R19" s="130"/>
      <c r="S19" s="314"/>
      <c r="T19" s="314"/>
      <c r="U19" s="314"/>
      <c r="V19" s="314"/>
      <c r="W19" s="314"/>
      <c r="X19" s="314"/>
      <c r="Y19" s="314"/>
      <c r="Z19" s="314"/>
      <c r="AA19" s="130"/>
      <c r="AB19" s="314"/>
      <c r="AC19" s="314"/>
      <c r="AD19" s="314"/>
      <c r="AE19" s="314"/>
      <c r="AF19" s="314"/>
      <c r="AG19" s="314"/>
      <c r="AH19" s="314"/>
      <c r="AI19" s="314"/>
      <c r="AJ19" s="7"/>
      <c r="AK19" s="314"/>
      <c r="AL19" s="314"/>
      <c r="AM19" s="314"/>
      <c r="AN19" s="314"/>
      <c r="AO19" s="314"/>
      <c r="AP19" s="314"/>
      <c r="AQ19" s="314"/>
      <c r="AR19" s="314"/>
      <c r="AS19" s="7"/>
      <c r="AT19" s="314"/>
      <c r="AU19" s="314"/>
      <c r="AV19" s="314"/>
      <c r="AW19" s="314"/>
      <c r="AX19" s="314"/>
      <c r="AY19" s="314"/>
      <c r="AZ19" s="314"/>
      <c r="BA19" s="314"/>
      <c r="BC19" s="314"/>
      <c r="BD19" s="314"/>
      <c r="BE19" s="314"/>
      <c r="BF19" s="314"/>
      <c r="BG19" s="314"/>
      <c r="BH19" s="314"/>
      <c r="BI19" s="314"/>
      <c r="BJ19" s="314"/>
      <c r="BL19" s="314"/>
      <c r="BM19" s="314"/>
      <c r="BN19" s="314"/>
      <c r="BO19" s="314"/>
      <c r="BP19" s="314"/>
      <c r="BQ19" s="314"/>
      <c r="BR19" s="314"/>
      <c r="BS19" s="314"/>
      <c r="BU19" s="314"/>
      <c r="BV19" s="314"/>
      <c r="BW19" s="314"/>
      <c r="BX19" s="314"/>
      <c r="BY19" s="314"/>
      <c r="BZ19" s="314"/>
      <c r="CA19" s="314"/>
      <c r="CB19" s="314"/>
      <c r="CD19" s="314"/>
      <c r="CE19" s="314"/>
      <c r="CF19" s="314"/>
      <c r="CG19" s="314"/>
      <c r="CH19" s="314"/>
      <c r="CI19" s="314"/>
      <c r="CJ19" s="314"/>
      <c r="CK19" s="314"/>
      <c r="CM19" s="314"/>
      <c r="CN19" s="314"/>
      <c r="CO19" s="314"/>
      <c r="CP19" s="314"/>
      <c r="CQ19" s="314"/>
      <c r="CR19" s="314"/>
      <c r="CS19" s="314"/>
      <c r="CT19" s="314"/>
      <c r="CV19" s="314"/>
      <c r="CW19" s="314"/>
      <c r="CX19" s="314"/>
      <c r="CY19" s="314"/>
      <c r="CZ19" s="314"/>
      <c r="DA19" s="314"/>
      <c r="DB19" s="314"/>
      <c r="DC19" s="314"/>
      <c r="DE19" s="314"/>
      <c r="DF19" s="314"/>
      <c r="DG19" s="314"/>
      <c r="DH19" s="314"/>
      <c r="DI19" s="314"/>
      <c r="DJ19" s="314"/>
      <c r="DK19" s="314"/>
      <c r="DL19" s="314"/>
      <c r="DN19" s="314"/>
      <c r="DO19" s="314"/>
      <c r="DP19" s="314"/>
      <c r="DQ19" s="314"/>
      <c r="DR19" s="314"/>
      <c r="DS19" s="314"/>
      <c r="DT19" s="314"/>
      <c r="DU19" s="314"/>
      <c r="DW19" s="314"/>
      <c r="DX19" s="314"/>
      <c r="DY19" s="314"/>
      <c r="DZ19" s="314"/>
      <c r="EA19" s="314"/>
      <c r="EB19" s="314"/>
      <c r="EC19" s="314"/>
      <c r="ED19" s="314"/>
      <c r="EF19" s="314"/>
      <c r="EG19" s="314"/>
      <c r="EH19" s="314"/>
      <c r="EI19" s="314"/>
      <c r="EJ19" s="314"/>
      <c r="EK19" s="314"/>
      <c r="EL19" s="314"/>
      <c r="EM19" s="314"/>
      <c r="EO19" s="314"/>
      <c r="EP19" s="314"/>
      <c r="EQ19" s="314"/>
      <c r="ER19" s="314"/>
      <c r="ES19" s="314"/>
      <c r="ET19" s="314"/>
      <c r="EU19" s="314"/>
      <c r="EV19" s="314"/>
      <c r="EX19" s="314"/>
      <c r="EY19" s="314"/>
      <c r="EZ19" s="314"/>
      <c r="FA19" s="314"/>
      <c r="FB19" s="314"/>
      <c r="FC19" s="314"/>
      <c r="FD19" s="314"/>
      <c r="FE19" s="314"/>
      <c r="FG19" s="314"/>
      <c r="FH19" s="314"/>
      <c r="FI19" s="314"/>
      <c r="FJ19" s="314"/>
      <c r="FK19" s="314"/>
      <c r="FL19" s="314"/>
      <c r="FM19" s="314"/>
      <c r="FN19" s="314"/>
      <c r="FP19" s="314"/>
      <c r="FQ19" s="314"/>
      <c r="FR19" s="314"/>
      <c r="FS19" s="314"/>
      <c r="FT19" s="314"/>
      <c r="FU19" s="314"/>
      <c r="FV19" s="314"/>
      <c r="FW19" s="314"/>
      <c r="FY19" s="314"/>
      <c r="FZ19" s="314"/>
      <c r="GA19" s="314"/>
      <c r="GB19" s="314"/>
      <c r="GC19" s="314"/>
      <c r="GD19" s="314"/>
      <c r="GE19" s="314"/>
      <c r="GF19" s="314"/>
      <c r="GH19" s="314"/>
      <c r="GI19" s="314"/>
      <c r="GJ19" s="314"/>
      <c r="GK19" s="314"/>
      <c r="GL19" s="314"/>
      <c r="GM19" s="314"/>
      <c r="GN19" s="314"/>
      <c r="GO19" s="314"/>
      <c r="GQ19" s="314"/>
      <c r="GR19" s="314"/>
      <c r="GS19" s="314"/>
      <c r="GT19" s="314"/>
      <c r="GU19" s="314"/>
      <c r="GV19" s="314"/>
      <c r="GW19" s="314"/>
      <c r="GX19" s="314"/>
      <c r="GZ19" s="314"/>
      <c r="HA19" s="314"/>
      <c r="HB19" s="314"/>
      <c r="HC19" s="314"/>
      <c r="HD19" s="314"/>
      <c r="HE19" s="314"/>
      <c r="HF19" s="314"/>
      <c r="HG19" s="314"/>
      <c r="HI19" s="314"/>
      <c r="HJ19" s="314"/>
      <c r="HK19" s="314"/>
      <c r="HL19" s="314"/>
      <c r="HM19" s="314"/>
      <c r="HN19" s="314"/>
      <c r="HO19" s="314"/>
      <c r="HP19" s="314"/>
      <c r="HR19" s="314"/>
      <c r="HS19" s="314"/>
      <c r="HT19" s="314"/>
      <c r="HU19" s="314"/>
      <c r="HV19" s="314"/>
      <c r="HW19" s="314"/>
      <c r="HX19" s="314"/>
      <c r="HY19" s="314"/>
      <c r="IA19" s="314"/>
      <c r="IB19" s="314"/>
      <c r="IC19" s="314"/>
      <c r="ID19" s="314"/>
      <c r="IE19" s="314"/>
      <c r="IF19" s="314"/>
      <c r="IG19" s="314"/>
      <c r="IH19" s="314"/>
      <c r="IJ19" s="314"/>
      <c r="IK19" s="314"/>
      <c r="IL19" s="314"/>
      <c r="IM19" s="314"/>
      <c r="IN19" s="314"/>
      <c r="IO19" s="314"/>
      <c r="IP19" s="314"/>
      <c r="IQ19" s="314"/>
      <c r="IS19" s="314"/>
      <c r="IT19" s="314"/>
      <c r="IU19" s="314"/>
      <c r="IV19" s="314"/>
      <c r="IW19" s="314"/>
      <c r="IX19" s="314"/>
      <c r="IY19" s="314"/>
      <c r="IZ19" s="314"/>
      <c r="JB19" s="314"/>
      <c r="JC19" s="314"/>
      <c r="JD19" s="314"/>
      <c r="JE19" s="314"/>
      <c r="JF19" s="314"/>
      <c r="JG19" s="314"/>
      <c r="JH19" s="314"/>
      <c r="JI19" s="314"/>
      <c r="JK19" s="314"/>
      <c r="JL19" s="314"/>
      <c r="JM19" s="314"/>
      <c r="JN19" s="314"/>
      <c r="JO19" s="314"/>
      <c r="JP19" s="314"/>
      <c r="JQ19" s="314"/>
      <c r="JR19" s="314"/>
      <c r="JT19" s="314"/>
      <c r="JU19" s="314"/>
      <c r="JV19" s="314"/>
      <c r="JW19" s="314"/>
      <c r="JX19" s="314"/>
      <c r="JY19" s="314"/>
      <c r="JZ19" s="314"/>
      <c r="KA19" s="314"/>
      <c r="KC19" s="314"/>
      <c r="KD19" s="314"/>
      <c r="KE19" s="314"/>
      <c r="KF19" s="314"/>
      <c r="KG19" s="314"/>
      <c r="KH19" s="314"/>
      <c r="KI19" s="314"/>
      <c r="KJ19" s="314"/>
      <c r="KL19" s="314"/>
      <c r="KM19" s="314"/>
      <c r="KN19" s="314"/>
      <c r="KO19" s="314"/>
      <c r="KP19" s="314"/>
      <c r="KQ19" s="314"/>
      <c r="KR19" s="314"/>
      <c r="KS19" s="314"/>
      <c r="KU19" s="314"/>
      <c r="KV19" s="314"/>
      <c r="KW19" s="314"/>
      <c r="KX19" s="314"/>
      <c r="KY19" s="314"/>
      <c r="KZ19" s="314"/>
      <c r="LA19" s="314"/>
      <c r="LB19" s="314"/>
      <c r="LD19" s="314"/>
      <c r="LE19" s="314"/>
      <c r="LF19" s="314"/>
      <c r="LG19" s="314"/>
      <c r="LH19" s="314"/>
      <c r="LI19" s="314"/>
      <c r="LJ19" s="314"/>
      <c r="LK19" s="314"/>
      <c r="LP19" s="2">
        <v>13</v>
      </c>
      <c r="LQ19" s="64"/>
      <c r="LR19" s="64"/>
      <c r="LS19" s="64"/>
      <c r="LT19" s="64"/>
      <c r="LU19" s="65" t="s">
        <v>87</v>
      </c>
      <c r="LV19" s="64"/>
      <c r="LW19" s="64"/>
      <c r="LX19" s="64"/>
      <c r="LY19" s="64"/>
      <c r="LZ19" s="64"/>
      <c r="MA19" s="64"/>
      <c r="MB19" s="64"/>
      <c r="MC19" s="64"/>
      <c r="MD19" s="64"/>
      <c r="ME19" s="7"/>
      <c r="MF19" s="7"/>
    </row>
    <row r="20" spans="2:467" ht="24.75" customHeight="1" x14ac:dyDescent="0.25">
      <c r="B20" s="7"/>
      <c r="C20" s="7"/>
      <c r="D20" s="468" t="s">
        <v>312</v>
      </c>
      <c r="E20" s="468"/>
      <c r="F20" s="468"/>
      <c r="G20" s="468"/>
      <c r="H20" s="468"/>
      <c r="I20" s="73"/>
      <c r="J20" s="466">
        <f ca="1">+IF(INDIRECT("'"&amp;$B2&amp;"'!$B$309")=0,"",INDIRECT("'"&amp;$B2&amp;"'!$B$309"))</f>
        <v>1996</v>
      </c>
      <c r="K20" s="466"/>
      <c r="L20" s="466"/>
      <c r="M20" s="466"/>
      <c r="N20" s="466"/>
      <c r="O20" s="466"/>
      <c r="P20" s="466"/>
      <c r="Q20" s="466"/>
      <c r="R20" s="277"/>
      <c r="S20" s="466">
        <f ca="1">+IF(INDIRECT("'"&amp;$B2&amp;"'!$c$309")=0,"",INDIRECT("'"&amp;$B2&amp;"'!$c$309"))</f>
        <v>2012</v>
      </c>
      <c r="T20" s="466"/>
      <c r="U20" s="466"/>
      <c r="V20" s="466"/>
      <c r="W20" s="466"/>
      <c r="X20" s="466"/>
      <c r="Y20" s="466"/>
      <c r="Z20" s="466"/>
      <c r="AA20" s="278"/>
      <c r="AB20" s="466"/>
      <c r="AC20" s="466"/>
      <c r="AD20" s="466"/>
      <c r="AE20" s="466"/>
      <c r="AF20" s="466"/>
      <c r="AG20" s="466"/>
      <c r="AH20" s="466"/>
      <c r="AI20" s="466"/>
      <c r="AJ20" s="7"/>
      <c r="AK20" s="466" t="str">
        <f ca="1">+IF(INDIRECT("'"&amp;$B2&amp;"'!$e$309")=0,"",INDIRECT("'"&amp;$B2&amp;"'!$e$309"))</f>
        <v/>
      </c>
      <c r="AL20" s="466"/>
      <c r="AM20" s="466"/>
      <c r="AN20" s="466"/>
      <c r="AO20" s="466"/>
      <c r="AP20" s="466"/>
      <c r="AQ20" s="466"/>
      <c r="AR20" s="466"/>
      <c r="AS20" s="7"/>
      <c r="AT20" s="466" t="str">
        <f ca="1">+IF(INDIRECT("'"&amp;$B2&amp;"'!$f$309")=0,"",INDIRECT("'"&amp;$B2&amp;"'!$f$309"))</f>
        <v/>
      </c>
      <c r="AU20" s="466"/>
      <c r="AV20" s="466"/>
      <c r="AW20" s="466"/>
      <c r="AX20" s="466"/>
      <c r="AY20" s="466"/>
      <c r="AZ20" s="466"/>
      <c r="BA20" s="466"/>
      <c r="BC20" s="466" t="str">
        <f ca="1">+IF(INDIRECT("'"&amp;$B2&amp;"'!$g$309")=0,"",INDIRECT("'"&amp;$B2&amp;"'!$g$309"))</f>
        <v/>
      </c>
      <c r="BD20" s="466"/>
      <c r="BE20" s="466"/>
      <c r="BF20" s="466"/>
      <c r="BG20" s="466"/>
      <c r="BH20" s="466"/>
      <c r="BI20" s="466"/>
      <c r="BJ20" s="466"/>
      <c r="BL20" s="466" t="str">
        <f ca="1">+IF(INDIRECT("'"&amp;$B2&amp;"'!$h$309")=0,"",INDIRECT("'"&amp;$B2&amp;"'!$h$309"))</f>
        <v/>
      </c>
      <c r="BM20" s="466"/>
      <c r="BN20" s="466"/>
      <c r="BO20" s="466"/>
      <c r="BP20" s="466"/>
      <c r="BQ20" s="466"/>
      <c r="BR20" s="466"/>
      <c r="BS20" s="466"/>
      <c r="BU20" s="466" t="str">
        <f ca="1">+IF(INDIRECT("'"&amp;$B2&amp;"'!$i$309")=0,"",INDIRECT("'"&amp;$B2&amp;"'!$i$309"))</f>
        <v/>
      </c>
      <c r="BV20" s="466"/>
      <c r="BW20" s="466"/>
      <c r="BX20" s="466"/>
      <c r="BY20" s="466"/>
      <c r="BZ20" s="466"/>
      <c r="CA20" s="466"/>
      <c r="CB20" s="466"/>
      <c r="CD20" s="466" t="str">
        <f ca="1">+IF(INDIRECT("'"&amp;$B2&amp;"'!$j$309")=0,"",INDIRECT("'"&amp;$B2&amp;"'!$j$309"))</f>
        <v/>
      </c>
      <c r="CE20" s="466"/>
      <c r="CF20" s="466"/>
      <c r="CG20" s="466"/>
      <c r="CH20" s="466"/>
      <c r="CI20" s="466"/>
      <c r="CJ20" s="466"/>
      <c r="CK20" s="466"/>
      <c r="CM20" s="466" t="str">
        <f ca="1">+IF(INDIRECT("'"&amp;$B2&amp;"'!$k$309")=0,"",INDIRECT("'"&amp;$B2&amp;"'!$k$309"))</f>
        <v/>
      </c>
      <c r="CN20" s="466"/>
      <c r="CO20" s="466"/>
      <c r="CP20" s="466"/>
      <c r="CQ20" s="466"/>
      <c r="CR20" s="466"/>
      <c r="CS20" s="466"/>
      <c r="CT20" s="466"/>
      <c r="CV20" s="466" t="str">
        <f ca="1">+IF(INDIRECT("'"&amp;$B2&amp;"'!$l$309")=0,"",INDIRECT("'"&amp;$B2&amp;"'!$l$309"))</f>
        <v/>
      </c>
      <c r="CW20" s="466"/>
      <c r="CX20" s="466"/>
      <c r="CY20" s="466"/>
      <c r="CZ20" s="466"/>
      <c r="DA20" s="466"/>
      <c r="DB20" s="466"/>
      <c r="DC20" s="466"/>
      <c r="DE20" s="466" t="str">
        <f ca="1">+IF(INDIRECT("'"&amp;$B2&amp;"'!$m$309")=0,"",INDIRECT("'"&amp;$B2&amp;"'!$m$309"))</f>
        <v/>
      </c>
      <c r="DF20" s="466"/>
      <c r="DG20" s="466"/>
      <c r="DH20" s="466"/>
      <c r="DI20" s="466"/>
      <c r="DJ20" s="466"/>
      <c r="DK20" s="466"/>
      <c r="DL20" s="466"/>
      <c r="DN20" s="466" t="str">
        <f ca="1">+IF(INDIRECT("'"&amp;$B2&amp;"'!$n$309")=0,"",INDIRECT("'"&amp;$B2&amp;"'!$n$309"))</f>
        <v/>
      </c>
      <c r="DO20" s="466"/>
      <c r="DP20" s="466"/>
      <c r="DQ20" s="466"/>
      <c r="DR20" s="466"/>
      <c r="DS20" s="466"/>
      <c r="DT20" s="466"/>
      <c r="DU20" s="466"/>
      <c r="DW20" s="466" t="str">
        <f ca="1">+IF(INDIRECT("'"&amp;$B2&amp;"'!$o$309")=0,"",INDIRECT("'"&amp;$B2&amp;"'!$o$309"))</f>
        <v/>
      </c>
      <c r="DX20" s="466"/>
      <c r="DY20" s="466"/>
      <c r="DZ20" s="466"/>
      <c r="EA20" s="466"/>
      <c r="EB20" s="466"/>
      <c r="EC20" s="466"/>
      <c r="ED20" s="466"/>
      <c r="EF20" s="466" t="str">
        <f ca="1">+IF(INDIRECT("'"&amp;$B2&amp;"'!$p$309")=0,"",INDIRECT("'"&amp;$B2&amp;"'!$p$309"))</f>
        <v/>
      </c>
      <c r="EG20" s="466"/>
      <c r="EH20" s="466"/>
      <c r="EI20" s="466"/>
      <c r="EJ20" s="466"/>
      <c r="EK20" s="466"/>
      <c r="EL20" s="466"/>
      <c r="EM20" s="466"/>
      <c r="EO20" s="466" t="str">
        <f ca="1">+IF(INDIRECT("'"&amp;$B2&amp;"'!$q$309")=0,"",INDIRECT("'"&amp;$B2&amp;"'!$q$309"))</f>
        <v/>
      </c>
      <c r="EP20" s="466"/>
      <c r="EQ20" s="466"/>
      <c r="ER20" s="466"/>
      <c r="ES20" s="466"/>
      <c r="ET20" s="466"/>
      <c r="EU20" s="466"/>
      <c r="EV20" s="466"/>
      <c r="EX20" s="466" t="str">
        <f ca="1">+IF(INDIRECT("'"&amp;$B2&amp;"'!$r$309")=0,"",INDIRECT("'"&amp;$B2&amp;"'!$r$309"))</f>
        <v/>
      </c>
      <c r="EY20" s="466"/>
      <c r="EZ20" s="466"/>
      <c r="FA20" s="466"/>
      <c r="FB20" s="466"/>
      <c r="FC20" s="466"/>
      <c r="FD20" s="466"/>
      <c r="FE20" s="466"/>
      <c r="FG20" s="466" t="str">
        <f ca="1">+IF(INDIRECT("'"&amp;$B2&amp;"'!$s$309")=0,"",INDIRECT("'"&amp;$B2&amp;"'!$s$309"))</f>
        <v/>
      </c>
      <c r="FH20" s="466"/>
      <c r="FI20" s="466"/>
      <c r="FJ20" s="466"/>
      <c r="FK20" s="466"/>
      <c r="FL20" s="466"/>
      <c r="FM20" s="466"/>
      <c r="FN20" s="466"/>
      <c r="FP20" s="466" t="str">
        <f ca="1">+IF(INDIRECT("'"&amp;$B2&amp;"'!$t$309")=0,"",INDIRECT("'"&amp;$B2&amp;"'!$t$309"))</f>
        <v/>
      </c>
      <c r="FQ20" s="466"/>
      <c r="FR20" s="466"/>
      <c r="FS20" s="466"/>
      <c r="FT20" s="466"/>
      <c r="FU20" s="466"/>
      <c r="FV20" s="466"/>
      <c r="FW20" s="466"/>
      <c r="FY20" s="466" t="str">
        <f ca="1">+IF(INDIRECT("'"&amp;$B2&amp;"'!$u$309")=0,"",INDIRECT("'"&amp;$B2&amp;"'!$u$309"))</f>
        <v/>
      </c>
      <c r="FZ20" s="466"/>
      <c r="GA20" s="466"/>
      <c r="GB20" s="466"/>
      <c r="GC20" s="466"/>
      <c r="GD20" s="466"/>
      <c r="GE20" s="466"/>
      <c r="GF20" s="466"/>
      <c r="GH20" s="466" t="str">
        <f ca="1">+IF(INDIRECT("'"&amp;$B2&amp;"'!$v$309")=0,"",INDIRECT("'"&amp;$B2&amp;"'!$v$309"))</f>
        <v/>
      </c>
      <c r="GI20" s="466"/>
      <c r="GJ20" s="466"/>
      <c r="GK20" s="466"/>
      <c r="GL20" s="466"/>
      <c r="GM20" s="466"/>
      <c r="GN20" s="466"/>
      <c r="GO20" s="466"/>
      <c r="GQ20" s="466" t="str">
        <f ca="1">+IF(INDIRECT("'"&amp;$B2&amp;"'!$w$309")=0,"",INDIRECT("'"&amp;$B2&amp;"'!$w$309"))</f>
        <v/>
      </c>
      <c r="GR20" s="466"/>
      <c r="GS20" s="466"/>
      <c r="GT20" s="466"/>
      <c r="GU20" s="466"/>
      <c r="GV20" s="466"/>
      <c r="GW20" s="466"/>
      <c r="GX20" s="466"/>
      <c r="GZ20" s="466" t="str">
        <f ca="1">+IF(INDIRECT("'"&amp;$B2&amp;"'!$x$309")=0,"",INDIRECT("'"&amp;$B2&amp;"'!$x$309"))</f>
        <v/>
      </c>
      <c r="HA20" s="466"/>
      <c r="HB20" s="466"/>
      <c r="HC20" s="466"/>
      <c r="HD20" s="466"/>
      <c r="HE20" s="466"/>
      <c r="HF20" s="466"/>
      <c r="HG20" s="466"/>
      <c r="HI20" s="466" t="str">
        <f ca="1">+IF(INDIRECT("'"&amp;$B2&amp;"'!$y$309")=0,"",INDIRECT("'"&amp;$B2&amp;"'!$y$309"))</f>
        <v/>
      </c>
      <c r="HJ20" s="466"/>
      <c r="HK20" s="466"/>
      <c r="HL20" s="466"/>
      <c r="HM20" s="466"/>
      <c r="HN20" s="466"/>
      <c r="HO20" s="466"/>
      <c r="HP20" s="466"/>
      <c r="HR20" s="466" t="str">
        <f ca="1">+IF(INDIRECT("'"&amp;$B2&amp;"'!$z$309")=0,"",INDIRECT("'"&amp;$B2&amp;"'!$z$309"))</f>
        <v/>
      </c>
      <c r="HS20" s="466"/>
      <c r="HT20" s="466"/>
      <c r="HU20" s="466"/>
      <c r="HV20" s="466"/>
      <c r="HW20" s="466"/>
      <c r="HX20" s="466"/>
      <c r="HY20" s="466"/>
      <c r="IA20" s="466" t="str">
        <f ca="1">+IF(INDIRECT("'"&amp;$B2&amp;"'!$aa$309")=0,"",INDIRECT("'"&amp;$B2&amp;"'!$aa$309"))</f>
        <v/>
      </c>
      <c r="IB20" s="466"/>
      <c r="IC20" s="466"/>
      <c r="ID20" s="466"/>
      <c r="IE20" s="466"/>
      <c r="IF20" s="466"/>
      <c r="IG20" s="466"/>
      <c r="IH20" s="466"/>
      <c r="IJ20" s="466" t="str">
        <f ca="1">+IF(INDIRECT("'"&amp;$B2&amp;"'!$ab$309")=0,"",INDIRECT("'"&amp;$B2&amp;"'!$ab$309"))</f>
        <v/>
      </c>
      <c r="IK20" s="466"/>
      <c r="IL20" s="466"/>
      <c r="IM20" s="466"/>
      <c r="IN20" s="466"/>
      <c r="IO20" s="466"/>
      <c r="IP20" s="466"/>
      <c r="IQ20" s="466"/>
      <c r="IS20" s="466" t="str">
        <f ca="1">+IF(INDIRECT("'"&amp;$B2&amp;"'!$ac$309")=0,"",INDIRECT("'"&amp;$B2&amp;"'!$ac$309"))</f>
        <v/>
      </c>
      <c r="IT20" s="466"/>
      <c r="IU20" s="466"/>
      <c r="IV20" s="466"/>
      <c r="IW20" s="466"/>
      <c r="IX20" s="466"/>
      <c r="IY20" s="466"/>
      <c r="IZ20" s="466"/>
      <c r="JB20" s="466" t="str">
        <f ca="1">+IF(INDIRECT("'"&amp;$B2&amp;"'!$ad$309")=0,"",INDIRECT("'"&amp;$B2&amp;"'!$ad$309"))</f>
        <v/>
      </c>
      <c r="JC20" s="466"/>
      <c r="JD20" s="466"/>
      <c r="JE20" s="466"/>
      <c r="JF20" s="466"/>
      <c r="JG20" s="466"/>
      <c r="JH20" s="466"/>
      <c r="JI20" s="466"/>
      <c r="JK20" s="466" t="str">
        <f ca="1">+IF(INDIRECT("'"&amp;$B2&amp;"'!$ae$309")=0,"",INDIRECT("'"&amp;$B2&amp;"'!$ae$309"))</f>
        <v/>
      </c>
      <c r="JL20" s="466"/>
      <c r="JM20" s="466"/>
      <c r="JN20" s="466"/>
      <c r="JO20" s="466"/>
      <c r="JP20" s="466"/>
      <c r="JQ20" s="466"/>
      <c r="JR20" s="466"/>
      <c r="JT20" s="466" t="str">
        <f ca="1">+IF(INDIRECT("'"&amp;$B2&amp;"'!$af$309")=0,"",INDIRECT("'"&amp;$B2&amp;"'!$af$309"))</f>
        <v/>
      </c>
      <c r="JU20" s="466"/>
      <c r="JV20" s="466"/>
      <c r="JW20" s="466"/>
      <c r="JX20" s="466"/>
      <c r="JY20" s="466"/>
      <c r="JZ20" s="466"/>
      <c r="KA20" s="466"/>
      <c r="KC20" s="466" t="str">
        <f ca="1">+IF(INDIRECT("'"&amp;$B2&amp;"'!$ag$309")=0,"",INDIRECT("'"&amp;$B2&amp;"'!$ag$309"))</f>
        <v/>
      </c>
      <c r="KD20" s="466"/>
      <c r="KE20" s="466"/>
      <c r="KF20" s="466"/>
      <c r="KG20" s="466"/>
      <c r="KH20" s="466"/>
      <c r="KI20" s="466"/>
      <c r="KJ20" s="466"/>
      <c r="KL20" s="466" t="str">
        <f ca="1">+IF(INDIRECT("'"&amp;$B2&amp;"'!$ah$309")=0,"",INDIRECT("'"&amp;$B2&amp;"'!$ah$309"))</f>
        <v/>
      </c>
      <c r="KM20" s="466"/>
      <c r="KN20" s="466"/>
      <c r="KO20" s="466"/>
      <c r="KP20" s="466"/>
      <c r="KQ20" s="466"/>
      <c r="KR20" s="466"/>
      <c r="KS20" s="466"/>
      <c r="KU20" s="466" t="str">
        <f ca="1">+IF(INDIRECT("'"&amp;$B2&amp;"'!$ai$309")=0,"",INDIRECT("'"&amp;$B2&amp;"'!$ai$309"))</f>
        <v/>
      </c>
      <c r="KV20" s="466"/>
      <c r="KW20" s="466"/>
      <c r="KX20" s="466"/>
      <c r="KY20" s="466"/>
      <c r="KZ20" s="466"/>
      <c r="LA20" s="466"/>
      <c r="LB20" s="466"/>
      <c r="LD20" s="466" t="str">
        <f ca="1">+IF(INDIRECT("'"&amp;$B2&amp;"'!$aj$309")=0,"",INDIRECT("'"&amp;$B2&amp;"'!$aj$309"))</f>
        <v/>
      </c>
      <c r="LE20" s="466"/>
      <c r="LF20" s="466"/>
      <c r="LG20" s="466"/>
      <c r="LH20" s="466"/>
      <c r="LI20" s="466"/>
      <c r="LJ20" s="466"/>
      <c r="LK20" s="466"/>
      <c r="LP20" s="9">
        <v>14</v>
      </c>
      <c r="LQ20" s="337">
        <v>1</v>
      </c>
      <c r="LR20" s="337"/>
      <c r="LS20" s="337"/>
      <c r="LT20" s="337"/>
      <c r="LU20" s="338">
        <f>LQ20+9</f>
        <v>10</v>
      </c>
      <c r="LV20" s="330"/>
      <c r="LW20" s="330"/>
      <c r="LX20" s="330"/>
      <c r="LY20" s="338">
        <f>LU20+9</f>
        <v>19</v>
      </c>
      <c r="LZ20" s="330"/>
      <c r="MA20" s="330"/>
      <c r="MB20" s="330"/>
      <c r="MC20" s="338">
        <f>LY20+9</f>
        <v>28</v>
      </c>
      <c r="MD20" s="330"/>
      <c r="ME20" s="322"/>
      <c r="MF20" s="322"/>
      <c r="MG20" s="338">
        <f>MC20+9</f>
        <v>37</v>
      </c>
      <c r="MH20" s="330"/>
      <c r="MI20" s="330"/>
      <c r="MJ20" s="330"/>
      <c r="MK20" s="338">
        <f>MG20+9</f>
        <v>46</v>
      </c>
      <c r="ML20" s="330"/>
      <c r="MM20" s="330"/>
      <c r="MN20" s="330"/>
      <c r="MO20" s="338">
        <f>MK20+9</f>
        <v>55</v>
      </c>
      <c r="MP20" s="320"/>
      <c r="MQ20" s="320"/>
      <c r="MR20" s="320"/>
      <c r="MS20" s="338">
        <f>MO20+9</f>
        <v>64</v>
      </c>
      <c r="MT20" s="330"/>
      <c r="MU20" s="330"/>
      <c r="MV20" s="330"/>
      <c r="MW20" s="338">
        <f>MS20+9</f>
        <v>73</v>
      </c>
      <c r="MX20" s="330"/>
      <c r="MY20" s="330"/>
      <c r="MZ20" s="330"/>
      <c r="NA20" s="338">
        <f>MW20+9</f>
        <v>82</v>
      </c>
      <c r="NB20" s="330"/>
      <c r="NC20" s="322"/>
      <c r="ND20" s="322"/>
      <c r="NE20" s="338">
        <f>NA20+9</f>
        <v>91</v>
      </c>
      <c r="NF20" s="330"/>
      <c r="NG20" s="330"/>
      <c r="NH20" s="330"/>
      <c r="NI20" s="338">
        <f>NE20+9</f>
        <v>100</v>
      </c>
      <c r="NJ20" s="330"/>
      <c r="NK20" s="330"/>
      <c r="NL20" s="330"/>
      <c r="NM20" s="338">
        <f>NI20+9</f>
        <v>109</v>
      </c>
      <c r="NN20" s="320"/>
      <c r="NO20" s="320"/>
      <c r="NP20" s="320"/>
      <c r="NQ20" s="338">
        <f>NM20+9</f>
        <v>118</v>
      </c>
      <c r="NR20" s="330"/>
      <c r="NS20" s="330"/>
      <c r="NT20" s="330"/>
      <c r="NU20" s="338">
        <f>NQ20+9</f>
        <v>127</v>
      </c>
      <c r="NV20" s="330"/>
      <c r="NW20" s="330"/>
      <c r="NX20" s="330"/>
      <c r="NY20" s="338">
        <f>NU20+9</f>
        <v>136</v>
      </c>
      <c r="NZ20" s="330"/>
      <c r="OA20" s="322"/>
      <c r="OB20" s="322"/>
      <c r="OC20" s="338">
        <f>NY20+9</f>
        <v>145</v>
      </c>
      <c r="OD20" s="330"/>
      <c r="OE20" s="330"/>
      <c r="OF20" s="330"/>
      <c r="OG20" s="338">
        <f>OC20+9</f>
        <v>154</v>
      </c>
      <c r="OH20" s="330"/>
      <c r="OI20" s="330"/>
      <c r="OJ20" s="330"/>
      <c r="OK20" s="338">
        <f>OG20+9</f>
        <v>163</v>
      </c>
      <c r="OL20" s="320"/>
      <c r="OM20" s="320"/>
      <c r="ON20" s="320"/>
      <c r="OO20" s="338">
        <f>OK20+9</f>
        <v>172</v>
      </c>
      <c r="OP20" s="330"/>
      <c r="OQ20" s="330"/>
      <c r="OR20" s="330"/>
      <c r="OS20" s="338">
        <f>OO20+9</f>
        <v>181</v>
      </c>
      <c r="OT20" s="330"/>
      <c r="OU20" s="330"/>
      <c r="OV20" s="330"/>
      <c r="OW20" s="338">
        <f>OS20+9</f>
        <v>190</v>
      </c>
      <c r="OX20" s="330"/>
      <c r="OY20" s="322"/>
      <c r="OZ20" s="322"/>
      <c r="PA20" s="338">
        <f>OW20+9</f>
        <v>199</v>
      </c>
      <c r="PB20" s="330"/>
      <c r="PC20" s="330"/>
      <c r="PD20" s="330"/>
      <c r="PE20" s="338">
        <f>PA20+9</f>
        <v>208</v>
      </c>
      <c r="PF20" s="330"/>
      <c r="PG20" s="330"/>
      <c r="PH20" s="330"/>
      <c r="PI20" s="338">
        <f>PE20+9</f>
        <v>217</v>
      </c>
      <c r="PJ20" s="320"/>
      <c r="PK20" s="320"/>
      <c r="PL20" s="320"/>
      <c r="PM20" s="338">
        <f>PI20+9</f>
        <v>226</v>
      </c>
      <c r="PN20" s="330"/>
      <c r="PO20" s="330"/>
      <c r="PP20" s="330"/>
      <c r="PQ20" s="338">
        <f>PM20+9</f>
        <v>235</v>
      </c>
      <c r="PR20" s="330"/>
      <c r="PS20" s="330"/>
      <c r="PT20" s="330"/>
      <c r="PU20" s="338">
        <f>PQ20+9</f>
        <v>244</v>
      </c>
      <c r="PV20" s="330"/>
      <c r="PW20" s="322"/>
      <c r="PX20" s="322"/>
      <c r="PY20" s="338">
        <f>PU20+9</f>
        <v>253</v>
      </c>
      <c r="PZ20" s="330"/>
      <c r="QA20" s="330"/>
      <c r="QB20" s="330"/>
      <c r="QC20" s="338">
        <f>PY20+9</f>
        <v>262</v>
      </c>
      <c r="QD20" s="330"/>
      <c r="QE20" s="330"/>
      <c r="QF20" s="330"/>
      <c r="QG20" s="338">
        <f>QC20+9</f>
        <v>271</v>
      </c>
      <c r="QH20" s="320"/>
      <c r="QI20" s="320"/>
      <c r="QJ20" s="320"/>
      <c r="QK20" s="338">
        <f>QG20+9</f>
        <v>280</v>
      </c>
      <c r="QL20" s="330"/>
      <c r="QM20" s="330"/>
      <c r="QN20" s="330"/>
      <c r="QO20" s="338">
        <f>QK20+9</f>
        <v>289</v>
      </c>
      <c r="QP20" s="330"/>
      <c r="QQ20" s="330"/>
      <c r="QR20" s="330"/>
      <c r="QS20" s="338">
        <f>QO20+9</f>
        <v>298</v>
      </c>
      <c r="QT20" s="330"/>
      <c r="QU20" s="322"/>
      <c r="QV20" s="322"/>
      <c r="QW20" s="338">
        <f>QS20+9</f>
        <v>307</v>
      </c>
      <c r="QX20" s="330"/>
      <c r="QY20" s="330"/>
    </row>
    <row r="21" spans="2:467" ht="1.5" customHeight="1" thickBot="1" x14ac:dyDescent="0.3">
      <c r="B21" s="7"/>
      <c r="C21" s="7"/>
      <c r="D21" s="313"/>
      <c r="E21" s="313"/>
      <c r="F21" s="313"/>
      <c r="G21" s="313"/>
      <c r="H21" s="313"/>
      <c r="I21" s="130"/>
      <c r="J21" s="314"/>
      <c r="K21" s="314"/>
      <c r="L21" s="314"/>
      <c r="M21" s="314"/>
      <c r="N21" s="314"/>
      <c r="O21" s="314"/>
      <c r="P21" s="314"/>
      <c r="Q21" s="314"/>
      <c r="R21" s="130"/>
      <c r="S21" s="314"/>
      <c r="T21" s="314"/>
      <c r="U21" s="314"/>
      <c r="V21" s="314"/>
      <c r="W21" s="314"/>
      <c r="X21" s="314"/>
      <c r="Y21" s="314"/>
      <c r="Z21" s="314"/>
      <c r="AA21" s="130"/>
      <c r="AB21" s="314"/>
      <c r="AC21" s="314"/>
      <c r="AD21" s="314"/>
      <c r="AE21" s="314"/>
      <c r="AF21" s="314"/>
      <c r="AG21" s="314"/>
      <c r="AH21" s="314"/>
      <c r="AI21" s="314"/>
      <c r="AJ21" s="7"/>
      <c r="AK21" s="314"/>
      <c r="AL21" s="314"/>
      <c r="AM21" s="314"/>
      <c r="AN21" s="314"/>
      <c r="AO21" s="314"/>
      <c r="AP21" s="314"/>
      <c r="AQ21" s="314"/>
      <c r="AR21" s="314"/>
      <c r="AS21" s="7"/>
      <c r="AT21" s="314"/>
      <c r="AU21" s="314"/>
      <c r="AV21" s="314"/>
      <c r="AW21" s="314"/>
      <c r="AX21" s="314"/>
      <c r="AY21" s="314"/>
      <c r="AZ21" s="314"/>
      <c r="BA21" s="314"/>
      <c r="BC21" s="314"/>
      <c r="BD21" s="314"/>
      <c r="BE21" s="314"/>
      <c r="BF21" s="314"/>
      <c r="BG21" s="314"/>
      <c r="BH21" s="314"/>
      <c r="BI21" s="314"/>
      <c r="BJ21" s="314"/>
      <c r="BL21" s="314"/>
      <c r="BM21" s="314"/>
      <c r="BN21" s="314"/>
      <c r="BO21" s="314"/>
      <c r="BP21" s="314"/>
      <c r="BQ21" s="314"/>
      <c r="BR21" s="314"/>
      <c r="BS21" s="314"/>
      <c r="BU21" s="314"/>
      <c r="BV21" s="314"/>
      <c r="BW21" s="314"/>
      <c r="BX21" s="314"/>
      <c r="BY21" s="314"/>
      <c r="BZ21" s="314"/>
      <c r="CA21" s="314"/>
      <c r="CB21" s="314"/>
      <c r="CD21" s="314"/>
      <c r="CE21" s="314"/>
      <c r="CF21" s="314"/>
      <c r="CG21" s="314"/>
      <c r="CH21" s="314"/>
      <c r="CI21" s="314"/>
      <c r="CJ21" s="314"/>
      <c r="CK21" s="314"/>
      <c r="CM21" s="314"/>
      <c r="CN21" s="314"/>
      <c r="CO21" s="314"/>
      <c r="CP21" s="314"/>
      <c r="CQ21" s="314"/>
      <c r="CR21" s="314"/>
      <c r="CS21" s="314"/>
      <c r="CT21" s="314"/>
      <c r="CV21" s="314"/>
      <c r="CW21" s="314"/>
      <c r="CX21" s="314"/>
      <c r="CY21" s="314"/>
      <c r="CZ21" s="314"/>
      <c r="DA21" s="314"/>
      <c r="DB21" s="314"/>
      <c r="DC21" s="314"/>
      <c r="DE21" s="314"/>
      <c r="DF21" s="314"/>
      <c r="DG21" s="314"/>
      <c r="DH21" s="314"/>
      <c r="DI21" s="314"/>
      <c r="DJ21" s="314"/>
      <c r="DK21" s="314"/>
      <c r="DL21" s="314"/>
      <c r="DN21" s="314"/>
      <c r="DO21" s="314"/>
      <c r="DP21" s="314"/>
      <c r="DQ21" s="314"/>
      <c r="DR21" s="314"/>
      <c r="DS21" s="314"/>
      <c r="DT21" s="314"/>
      <c r="DU21" s="314"/>
      <c r="DW21" s="314"/>
      <c r="DX21" s="314"/>
      <c r="DY21" s="314"/>
      <c r="DZ21" s="314"/>
      <c r="EA21" s="314"/>
      <c r="EB21" s="314"/>
      <c r="EC21" s="314"/>
      <c r="ED21" s="314"/>
      <c r="EF21" s="314"/>
      <c r="EG21" s="314"/>
      <c r="EH21" s="314"/>
      <c r="EI21" s="314"/>
      <c r="EJ21" s="314"/>
      <c r="EK21" s="314"/>
      <c r="EL21" s="314"/>
      <c r="EM21" s="314"/>
      <c r="EO21" s="314"/>
      <c r="EP21" s="314"/>
      <c r="EQ21" s="314"/>
      <c r="ER21" s="314"/>
      <c r="ES21" s="314"/>
      <c r="ET21" s="314"/>
      <c r="EU21" s="314"/>
      <c r="EV21" s="314"/>
      <c r="EX21" s="314"/>
      <c r="EY21" s="314"/>
      <c r="EZ21" s="314"/>
      <c r="FA21" s="314"/>
      <c r="FB21" s="314"/>
      <c r="FC21" s="314"/>
      <c r="FD21" s="314"/>
      <c r="FE21" s="314"/>
      <c r="FG21" s="314"/>
      <c r="FH21" s="314"/>
      <c r="FI21" s="314"/>
      <c r="FJ21" s="314"/>
      <c r="FK21" s="314"/>
      <c r="FL21" s="314"/>
      <c r="FM21" s="314"/>
      <c r="FN21" s="314"/>
      <c r="FP21" s="314"/>
      <c r="FQ21" s="314"/>
      <c r="FR21" s="314"/>
      <c r="FS21" s="314"/>
      <c r="FT21" s="314"/>
      <c r="FU21" s="314"/>
      <c r="FV21" s="314"/>
      <c r="FW21" s="314"/>
      <c r="FY21" s="314"/>
      <c r="FZ21" s="314"/>
      <c r="GA21" s="314"/>
      <c r="GB21" s="314"/>
      <c r="GC21" s="314"/>
      <c r="GD21" s="314"/>
      <c r="GE21" s="314"/>
      <c r="GF21" s="314"/>
      <c r="GH21" s="314"/>
      <c r="GI21" s="314"/>
      <c r="GJ21" s="314"/>
      <c r="GK21" s="314"/>
      <c r="GL21" s="314"/>
      <c r="GM21" s="314"/>
      <c r="GN21" s="314"/>
      <c r="GO21" s="314"/>
      <c r="GQ21" s="314"/>
      <c r="GR21" s="314"/>
      <c r="GS21" s="314"/>
      <c r="GT21" s="314"/>
      <c r="GU21" s="314"/>
      <c r="GV21" s="314"/>
      <c r="GW21" s="314"/>
      <c r="GX21" s="314"/>
      <c r="GZ21" s="314"/>
      <c r="HA21" s="314"/>
      <c r="HB21" s="314"/>
      <c r="HC21" s="314"/>
      <c r="HD21" s="314"/>
      <c r="HE21" s="314"/>
      <c r="HF21" s="314"/>
      <c r="HG21" s="314"/>
      <c r="HI21" s="314"/>
      <c r="HJ21" s="314"/>
      <c r="HK21" s="314"/>
      <c r="HL21" s="314"/>
      <c r="HM21" s="314"/>
      <c r="HN21" s="314"/>
      <c r="HO21" s="314"/>
      <c r="HP21" s="314"/>
      <c r="HR21" s="314"/>
      <c r="HS21" s="314"/>
      <c r="HT21" s="314"/>
      <c r="HU21" s="314"/>
      <c r="HV21" s="314"/>
      <c r="HW21" s="314"/>
      <c r="HX21" s="314"/>
      <c r="HY21" s="314"/>
      <c r="IA21" s="314"/>
      <c r="IB21" s="314"/>
      <c r="IC21" s="314"/>
      <c r="ID21" s="314"/>
      <c r="IE21" s="314"/>
      <c r="IF21" s="314"/>
      <c r="IG21" s="314"/>
      <c r="IH21" s="314"/>
      <c r="IJ21" s="314"/>
      <c r="IK21" s="314"/>
      <c r="IL21" s="314"/>
      <c r="IM21" s="314"/>
      <c r="IN21" s="314"/>
      <c r="IO21" s="314"/>
      <c r="IP21" s="314"/>
      <c r="IQ21" s="314"/>
      <c r="IS21" s="314"/>
      <c r="IT21" s="314"/>
      <c r="IU21" s="314"/>
      <c r="IV21" s="314"/>
      <c r="IW21" s="314"/>
      <c r="IX21" s="314"/>
      <c r="IY21" s="314"/>
      <c r="IZ21" s="314"/>
      <c r="JB21" s="314"/>
      <c r="JC21" s="314"/>
      <c r="JD21" s="314"/>
      <c r="JE21" s="314"/>
      <c r="JF21" s="314"/>
      <c r="JG21" s="314"/>
      <c r="JH21" s="314"/>
      <c r="JI21" s="314"/>
      <c r="JK21" s="314"/>
      <c r="JL21" s="314"/>
      <c r="JM21" s="314"/>
      <c r="JN21" s="314"/>
      <c r="JO21" s="314"/>
      <c r="JP21" s="314"/>
      <c r="JQ21" s="314"/>
      <c r="JR21" s="314"/>
      <c r="JT21" s="314"/>
      <c r="JU21" s="314"/>
      <c r="JV21" s="314"/>
      <c r="JW21" s="314"/>
      <c r="JX21" s="314"/>
      <c r="JY21" s="314"/>
      <c r="JZ21" s="314"/>
      <c r="KA21" s="314"/>
      <c r="KC21" s="314"/>
      <c r="KD21" s="314"/>
      <c r="KE21" s="314"/>
      <c r="KF21" s="314"/>
      <c r="KG21" s="314"/>
      <c r="KH21" s="314"/>
      <c r="KI21" s="314"/>
      <c r="KJ21" s="314"/>
      <c r="KL21" s="314"/>
      <c r="KM21" s="314"/>
      <c r="KN21" s="314"/>
      <c r="KO21" s="314"/>
      <c r="KP21" s="314"/>
      <c r="KQ21" s="314"/>
      <c r="KR21" s="314"/>
      <c r="KS21" s="314"/>
      <c r="KU21" s="314"/>
      <c r="KV21" s="314"/>
      <c r="KW21" s="314"/>
      <c r="KX21" s="314"/>
      <c r="KY21" s="314"/>
      <c r="KZ21" s="314"/>
      <c r="LA21" s="314"/>
      <c r="LB21" s="314"/>
      <c r="LD21" s="314"/>
      <c r="LE21" s="314"/>
      <c r="LF21" s="314"/>
      <c r="LG21" s="314"/>
      <c r="LH21" s="314"/>
      <c r="LI21" s="314"/>
      <c r="LJ21" s="314"/>
      <c r="LK21" s="314"/>
      <c r="LP21" s="2">
        <v>15</v>
      </c>
      <c r="LQ21" s="327"/>
      <c r="LR21" s="327"/>
      <c r="LS21" s="327"/>
      <c r="LT21" s="327"/>
      <c r="LU21" s="328" t="s">
        <v>87</v>
      </c>
      <c r="LV21" s="327"/>
      <c r="LW21" s="327"/>
      <c r="LX21" s="327"/>
      <c r="LY21" s="327"/>
      <c r="LZ21" s="327"/>
      <c r="MA21" s="327"/>
      <c r="MB21" s="327"/>
      <c r="MC21" s="327"/>
      <c r="MD21" s="327"/>
      <c r="ME21" s="322"/>
      <c r="MF21" s="320"/>
      <c r="MG21" s="320"/>
      <c r="MH21" s="320"/>
      <c r="MI21" s="320"/>
      <c r="MJ21" s="320"/>
      <c r="MK21" s="320"/>
      <c r="ML21" s="320"/>
      <c r="MM21" s="320"/>
      <c r="MN21" s="320"/>
      <c r="MO21" s="320"/>
      <c r="MP21" s="320"/>
      <c r="MQ21" s="320"/>
      <c r="MR21" s="320"/>
      <c r="MS21" s="320"/>
      <c r="MT21" s="320"/>
      <c r="MU21" s="320"/>
      <c r="MV21" s="320"/>
      <c r="MW21" s="320"/>
      <c r="MX21" s="320"/>
      <c r="MY21" s="320"/>
      <c r="MZ21" s="320"/>
      <c r="NA21" s="320"/>
      <c r="NB21" s="320"/>
      <c r="NC21" s="320"/>
      <c r="ND21" s="320"/>
      <c r="NE21" s="320"/>
      <c r="NF21" s="320"/>
      <c r="NG21" s="320"/>
      <c r="NH21" s="320"/>
      <c r="NI21" s="320"/>
      <c r="NJ21" s="320"/>
      <c r="NK21" s="320"/>
      <c r="NL21" s="320"/>
      <c r="NM21" s="320"/>
      <c r="NN21" s="320"/>
      <c r="NO21" s="320"/>
      <c r="NP21" s="320"/>
      <c r="NQ21" s="320"/>
      <c r="NR21" s="320"/>
      <c r="NS21" s="320"/>
      <c r="NT21" s="320"/>
      <c r="NU21" s="320"/>
      <c r="NV21" s="320"/>
      <c r="NW21" s="320"/>
      <c r="NX21" s="320"/>
      <c r="NY21" s="320"/>
      <c r="NZ21" s="320"/>
      <c r="OA21" s="320"/>
      <c r="OB21" s="320"/>
      <c r="OC21" s="320"/>
      <c r="OD21" s="320"/>
      <c r="OE21" s="320"/>
      <c r="OF21" s="320"/>
      <c r="OG21" s="320"/>
      <c r="OH21" s="320"/>
      <c r="OI21" s="320"/>
      <c r="OJ21" s="320"/>
      <c r="OK21" s="320"/>
      <c r="OL21" s="320"/>
      <c r="OM21" s="320"/>
      <c r="ON21" s="320"/>
      <c r="OO21" s="320"/>
      <c r="OP21" s="320"/>
      <c r="OQ21" s="320"/>
      <c r="OR21" s="320"/>
      <c r="OS21" s="320"/>
      <c r="OT21" s="320"/>
      <c r="OU21" s="320"/>
      <c r="OV21" s="320"/>
      <c r="OW21" s="320"/>
      <c r="OX21" s="320"/>
      <c r="OY21" s="320"/>
      <c r="OZ21" s="320"/>
      <c r="PA21" s="320"/>
      <c r="PB21" s="320"/>
      <c r="PC21" s="320"/>
      <c r="PD21" s="320"/>
      <c r="PE21" s="320"/>
      <c r="PF21" s="320"/>
      <c r="PG21" s="320"/>
      <c r="PH21" s="320"/>
      <c r="PI21" s="320"/>
      <c r="PJ21" s="320"/>
      <c r="PK21" s="320"/>
      <c r="PL21" s="320"/>
      <c r="PM21" s="320"/>
      <c r="PN21" s="320"/>
      <c r="PO21" s="320"/>
      <c r="PP21" s="320"/>
      <c r="PQ21" s="320"/>
      <c r="PR21" s="320"/>
      <c r="PS21" s="320"/>
      <c r="PT21" s="320"/>
      <c r="PU21" s="320"/>
      <c r="PV21" s="320"/>
      <c r="PW21" s="320"/>
      <c r="PX21" s="320"/>
      <c r="PY21" s="320"/>
      <c r="PZ21" s="320"/>
      <c r="QA21" s="320"/>
      <c r="QB21" s="320"/>
      <c r="QC21" s="320"/>
      <c r="QD21" s="320"/>
      <c r="QE21" s="320"/>
      <c r="QF21" s="320"/>
      <c r="QG21" s="320"/>
      <c r="QH21" s="320"/>
      <c r="QI21" s="320"/>
      <c r="QJ21" s="320"/>
      <c r="QK21" s="320"/>
      <c r="QL21" s="320"/>
      <c r="QM21" s="320"/>
      <c r="QN21" s="320"/>
      <c r="QO21" s="320"/>
      <c r="QP21" s="320"/>
      <c r="QQ21" s="320"/>
      <c r="QR21" s="320"/>
      <c r="QS21" s="320"/>
      <c r="QT21" s="320"/>
      <c r="QU21" s="320"/>
      <c r="QV21" s="320"/>
      <c r="QW21" s="320"/>
      <c r="QX21" s="320"/>
      <c r="QY21" s="320"/>
    </row>
    <row r="22" spans="2:467" ht="27" customHeight="1" thickBot="1" x14ac:dyDescent="0.4">
      <c r="B22" s="7"/>
      <c r="C22" s="7"/>
      <c r="D22" s="468" t="s">
        <v>275</v>
      </c>
      <c r="E22" s="468"/>
      <c r="F22" s="468"/>
      <c r="G22" s="468"/>
      <c r="H22" s="468"/>
      <c r="I22" s="73"/>
      <c r="J22" s="466" t="str">
        <f ca="1">+IF(INDIRECT("'"&amp;$B2&amp;"'!$B$310")=0,"",INDIRECT("'"&amp;$B2&amp;"'!$B$310"))</f>
        <v>FINANCIAMIENTO DE PROYECTOS Y ACTIVIDADES</v>
      </c>
      <c r="K22" s="466"/>
      <c r="L22" s="466"/>
      <c r="M22" s="466"/>
      <c r="N22" s="466"/>
      <c r="O22" s="466"/>
      <c r="P22" s="466"/>
      <c r="Q22" s="466"/>
      <c r="R22" s="130"/>
      <c r="S22" s="466" t="str">
        <f ca="1">+IF(INDIRECT("'"&amp;$B2&amp;"'!$c$310")=0,"",INDIRECT("'"&amp;$B2&amp;"'!$c$310"))</f>
        <v>CAPACITACIONES, CURSOS, CHARLAS</v>
      </c>
      <c r="T22" s="466"/>
      <c r="U22" s="466"/>
      <c r="V22" s="466"/>
      <c r="W22" s="466"/>
      <c r="X22" s="466"/>
      <c r="Y22" s="466"/>
      <c r="Z22" s="466"/>
      <c r="AA22" s="123"/>
      <c r="AB22" s="466"/>
      <c r="AC22" s="466"/>
      <c r="AD22" s="466"/>
      <c r="AE22" s="466"/>
      <c r="AF22" s="466"/>
      <c r="AG22" s="466"/>
      <c r="AH22" s="466"/>
      <c r="AI22" s="466"/>
      <c r="AJ22" s="7"/>
      <c r="AK22" s="466" t="str">
        <f ca="1">+IF(INDIRECT("'"&amp;$B2&amp;"'!$e$310")=0,"",INDIRECT("'"&amp;$B2&amp;"'!$e$310"))</f>
        <v/>
      </c>
      <c r="AL22" s="466"/>
      <c r="AM22" s="466"/>
      <c r="AN22" s="466"/>
      <c r="AO22" s="466"/>
      <c r="AP22" s="466"/>
      <c r="AQ22" s="466"/>
      <c r="AR22" s="466"/>
      <c r="AS22" s="7"/>
      <c r="AT22" s="466" t="str">
        <f ca="1">+IF(INDIRECT("'"&amp;$B2&amp;"'!$f$310")=0,"",INDIRECT("'"&amp;$B2&amp;"'!$f$310"))</f>
        <v/>
      </c>
      <c r="AU22" s="466"/>
      <c r="AV22" s="466"/>
      <c r="AW22" s="466"/>
      <c r="AX22" s="466"/>
      <c r="AY22" s="466"/>
      <c r="AZ22" s="466"/>
      <c r="BA22" s="466"/>
      <c r="BC22" s="466" t="str">
        <f ca="1">+IF(INDIRECT("'"&amp;$B2&amp;"'!$g$310")=0,"",INDIRECT("'"&amp;$B2&amp;"'!$g$310"))</f>
        <v/>
      </c>
      <c r="BD22" s="466"/>
      <c r="BE22" s="466"/>
      <c r="BF22" s="466"/>
      <c r="BG22" s="466"/>
      <c r="BH22" s="466"/>
      <c r="BI22" s="466"/>
      <c r="BJ22" s="466"/>
      <c r="BL22" s="466" t="str">
        <f ca="1">+IF(INDIRECT("'"&amp;$B2&amp;"'!$h$310")=0,"",INDIRECT("'"&amp;$B2&amp;"'!$h$310"))</f>
        <v/>
      </c>
      <c r="BM22" s="466"/>
      <c r="BN22" s="466"/>
      <c r="BO22" s="466"/>
      <c r="BP22" s="466"/>
      <c r="BQ22" s="466"/>
      <c r="BR22" s="466"/>
      <c r="BS22" s="466"/>
      <c r="BU22" s="466" t="str">
        <f ca="1">+IF(INDIRECT("'"&amp;$B2&amp;"'!$i$310")=0,"",INDIRECT("'"&amp;$B2&amp;"'!$i$310"))</f>
        <v/>
      </c>
      <c r="BV22" s="466"/>
      <c r="BW22" s="466"/>
      <c r="BX22" s="466"/>
      <c r="BY22" s="466"/>
      <c r="BZ22" s="466"/>
      <c r="CA22" s="466"/>
      <c r="CB22" s="466"/>
      <c r="CD22" s="466" t="str">
        <f ca="1">+IF(INDIRECT("'"&amp;$B2&amp;"'!$j$310")=0,"",INDIRECT("'"&amp;$B2&amp;"'!$j$310"))</f>
        <v/>
      </c>
      <c r="CE22" s="466"/>
      <c r="CF22" s="466"/>
      <c r="CG22" s="466"/>
      <c r="CH22" s="466"/>
      <c r="CI22" s="466"/>
      <c r="CJ22" s="466"/>
      <c r="CK22" s="466"/>
      <c r="CM22" s="466" t="str">
        <f ca="1">+IF(INDIRECT("'"&amp;$B2&amp;"'!$k$310")=0,"",INDIRECT("'"&amp;$B2&amp;"'!$k$310"))</f>
        <v/>
      </c>
      <c r="CN22" s="466"/>
      <c r="CO22" s="466"/>
      <c r="CP22" s="466"/>
      <c r="CQ22" s="466"/>
      <c r="CR22" s="466"/>
      <c r="CS22" s="466"/>
      <c r="CT22" s="466"/>
      <c r="CV22" s="466" t="str">
        <f ca="1">+IF(INDIRECT("'"&amp;$B2&amp;"'!$l$310")=0,"",INDIRECT("'"&amp;$B2&amp;"'!$l$310"))</f>
        <v/>
      </c>
      <c r="CW22" s="466"/>
      <c r="CX22" s="466"/>
      <c r="CY22" s="466"/>
      <c r="CZ22" s="466"/>
      <c r="DA22" s="466"/>
      <c r="DB22" s="466"/>
      <c r="DC22" s="466"/>
      <c r="DE22" s="466" t="str">
        <f ca="1">+IF(INDIRECT("'"&amp;$B2&amp;"'!$m$310")=0,"",INDIRECT("'"&amp;$B2&amp;"'!$m$310"))</f>
        <v/>
      </c>
      <c r="DF22" s="466"/>
      <c r="DG22" s="466"/>
      <c r="DH22" s="466"/>
      <c r="DI22" s="466"/>
      <c r="DJ22" s="466"/>
      <c r="DK22" s="466"/>
      <c r="DL22" s="466"/>
      <c r="DN22" s="466" t="str">
        <f ca="1">+IF(INDIRECT("'"&amp;$B2&amp;"'!$n$310")=0,"",INDIRECT("'"&amp;$B2&amp;"'!$n$310"))</f>
        <v/>
      </c>
      <c r="DO22" s="466"/>
      <c r="DP22" s="466"/>
      <c r="DQ22" s="466"/>
      <c r="DR22" s="466"/>
      <c r="DS22" s="466"/>
      <c r="DT22" s="466"/>
      <c r="DU22" s="466"/>
      <c r="DW22" s="466" t="str">
        <f ca="1">+IF(INDIRECT("'"&amp;$B2&amp;"'!$o$310")=0,"",INDIRECT("'"&amp;$B2&amp;"'!$o$310"))</f>
        <v/>
      </c>
      <c r="DX22" s="466"/>
      <c r="DY22" s="466"/>
      <c r="DZ22" s="466"/>
      <c r="EA22" s="466"/>
      <c r="EB22" s="466"/>
      <c r="EC22" s="466"/>
      <c r="ED22" s="466"/>
      <c r="EF22" s="466" t="str">
        <f ca="1">+IF(INDIRECT("'"&amp;$B2&amp;"'!$p$310")=0,"",INDIRECT("'"&amp;$B2&amp;"'!$p$310"))</f>
        <v/>
      </c>
      <c r="EG22" s="466"/>
      <c r="EH22" s="466"/>
      <c r="EI22" s="466"/>
      <c r="EJ22" s="466"/>
      <c r="EK22" s="466"/>
      <c r="EL22" s="466"/>
      <c r="EM22" s="466"/>
      <c r="EO22" s="466" t="str">
        <f ca="1">+IF(INDIRECT("'"&amp;$B2&amp;"'!$q$310")=0,"",INDIRECT("'"&amp;$B2&amp;"'!$q$310"))</f>
        <v/>
      </c>
      <c r="EP22" s="466"/>
      <c r="EQ22" s="466"/>
      <c r="ER22" s="466"/>
      <c r="ES22" s="466"/>
      <c r="ET22" s="466"/>
      <c r="EU22" s="466"/>
      <c r="EV22" s="466"/>
      <c r="EX22" s="466" t="str">
        <f ca="1">+IF(INDIRECT("'"&amp;$B2&amp;"'!$r$310")=0,"",INDIRECT("'"&amp;$B2&amp;"'!$r$310"))</f>
        <v/>
      </c>
      <c r="EY22" s="466"/>
      <c r="EZ22" s="466"/>
      <c r="FA22" s="466"/>
      <c r="FB22" s="466"/>
      <c r="FC22" s="466"/>
      <c r="FD22" s="466"/>
      <c r="FE22" s="466"/>
      <c r="FG22" s="466" t="str">
        <f ca="1">+IF(INDIRECT("'"&amp;$B2&amp;"'!$s$310")=0,"",INDIRECT("'"&amp;$B2&amp;"'!$s$310"))</f>
        <v/>
      </c>
      <c r="FH22" s="466"/>
      <c r="FI22" s="466"/>
      <c r="FJ22" s="466"/>
      <c r="FK22" s="466"/>
      <c r="FL22" s="466"/>
      <c r="FM22" s="466"/>
      <c r="FN22" s="466"/>
      <c r="FP22" s="466" t="str">
        <f ca="1">+IF(INDIRECT("'"&amp;$B2&amp;"'!$t$310")=0,"",INDIRECT("'"&amp;$B2&amp;"'!$t$310"))</f>
        <v/>
      </c>
      <c r="FQ22" s="466"/>
      <c r="FR22" s="466"/>
      <c r="FS22" s="466"/>
      <c r="FT22" s="466"/>
      <c r="FU22" s="466"/>
      <c r="FV22" s="466"/>
      <c r="FW22" s="466"/>
      <c r="FY22" s="466" t="str">
        <f ca="1">+IF(INDIRECT("'"&amp;$B2&amp;"'!$u$310")=0,"",INDIRECT("'"&amp;$B2&amp;"'!$u$310"))</f>
        <v/>
      </c>
      <c r="FZ22" s="466"/>
      <c r="GA22" s="466"/>
      <c r="GB22" s="466"/>
      <c r="GC22" s="466"/>
      <c r="GD22" s="466"/>
      <c r="GE22" s="466"/>
      <c r="GF22" s="466"/>
      <c r="GH22" s="466" t="str">
        <f ca="1">+IF(INDIRECT("'"&amp;$B2&amp;"'!$v$310")=0,"",INDIRECT("'"&amp;$B2&amp;"'!$v$310"))</f>
        <v/>
      </c>
      <c r="GI22" s="466"/>
      <c r="GJ22" s="466"/>
      <c r="GK22" s="466"/>
      <c r="GL22" s="466"/>
      <c r="GM22" s="466"/>
      <c r="GN22" s="466"/>
      <c r="GO22" s="466"/>
      <c r="GQ22" s="466" t="str">
        <f ca="1">+IF(INDIRECT("'"&amp;$B2&amp;"'!$w$310")=0,"",INDIRECT("'"&amp;$B2&amp;"'!$w$310"))</f>
        <v/>
      </c>
      <c r="GR22" s="466"/>
      <c r="GS22" s="466"/>
      <c r="GT22" s="466"/>
      <c r="GU22" s="466"/>
      <c r="GV22" s="466"/>
      <c r="GW22" s="466"/>
      <c r="GX22" s="466"/>
      <c r="GZ22" s="466" t="str">
        <f ca="1">+IF(INDIRECT("'"&amp;$B2&amp;"'!$x$310")=0,"",INDIRECT("'"&amp;$B2&amp;"'!$x$310"))</f>
        <v/>
      </c>
      <c r="HA22" s="466"/>
      <c r="HB22" s="466"/>
      <c r="HC22" s="466"/>
      <c r="HD22" s="466"/>
      <c r="HE22" s="466"/>
      <c r="HF22" s="466"/>
      <c r="HG22" s="466"/>
      <c r="HI22" s="466" t="str">
        <f ca="1">+IF(INDIRECT("'"&amp;$B2&amp;"'!$y$310")=0,"",INDIRECT("'"&amp;$B2&amp;"'!$y$310"))</f>
        <v/>
      </c>
      <c r="HJ22" s="466"/>
      <c r="HK22" s="466"/>
      <c r="HL22" s="466"/>
      <c r="HM22" s="466"/>
      <c r="HN22" s="466"/>
      <c r="HO22" s="466"/>
      <c r="HP22" s="466"/>
      <c r="HR22" s="466" t="str">
        <f ca="1">+IF(INDIRECT("'"&amp;$B2&amp;"'!$z$310")=0,"",INDIRECT("'"&amp;$B2&amp;"'!$z$310"))</f>
        <v/>
      </c>
      <c r="HS22" s="466"/>
      <c r="HT22" s="466"/>
      <c r="HU22" s="466"/>
      <c r="HV22" s="466"/>
      <c r="HW22" s="466"/>
      <c r="HX22" s="466"/>
      <c r="HY22" s="466"/>
      <c r="IA22" s="466" t="str">
        <f ca="1">+IF(INDIRECT("'"&amp;$B2&amp;"'!$aa$310")=0,"",INDIRECT("'"&amp;$B2&amp;"'!$aa$310"))</f>
        <v/>
      </c>
      <c r="IB22" s="466"/>
      <c r="IC22" s="466"/>
      <c r="ID22" s="466"/>
      <c r="IE22" s="466"/>
      <c r="IF22" s="466"/>
      <c r="IG22" s="466"/>
      <c r="IH22" s="466"/>
      <c r="IJ22" s="466" t="str">
        <f ca="1">+IF(INDIRECT("'"&amp;$B2&amp;"'!$ab$310")=0,"",INDIRECT("'"&amp;$B2&amp;"'!$ab$310"))</f>
        <v/>
      </c>
      <c r="IK22" s="466"/>
      <c r="IL22" s="466"/>
      <c r="IM22" s="466"/>
      <c r="IN22" s="466"/>
      <c r="IO22" s="466"/>
      <c r="IP22" s="466"/>
      <c r="IQ22" s="466"/>
      <c r="IS22" s="466" t="str">
        <f ca="1">+IF(INDIRECT("'"&amp;$B2&amp;"'!$ac$310")=0,"",INDIRECT("'"&amp;$B2&amp;"'!$ac$310"))</f>
        <v/>
      </c>
      <c r="IT22" s="466"/>
      <c r="IU22" s="466"/>
      <c r="IV22" s="466"/>
      <c r="IW22" s="466"/>
      <c r="IX22" s="466"/>
      <c r="IY22" s="466"/>
      <c r="IZ22" s="466"/>
      <c r="JB22" s="466" t="str">
        <f ca="1">+IF(INDIRECT("'"&amp;$B2&amp;"'!$ad$310")=0,"",INDIRECT("'"&amp;$B2&amp;"'!$ad$310"))</f>
        <v/>
      </c>
      <c r="JC22" s="466"/>
      <c r="JD22" s="466"/>
      <c r="JE22" s="466"/>
      <c r="JF22" s="466"/>
      <c r="JG22" s="466"/>
      <c r="JH22" s="466"/>
      <c r="JI22" s="466"/>
      <c r="JK22" s="466" t="str">
        <f ca="1">+IF(INDIRECT("'"&amp;$B2&amp;"'!$ae$310")=0,"",INDIRECT("'"&amp;$B2&amp;"'!$ae$310"))</f>
        <v/>
      </c>
      <c r="JL22" s="466"/>
      <c r="JM22" s="466"/>
      <c r="JN22" s="466"/>
      <c r="JO22" s="466"/>
      <c r="JP22" s="466"/>
      <c r="JQ22" s="466"/>
      <c r="JR22" s="466"/>
      <c r="JT22" s="466" t="str">
        <f ca="1">+IF(INDIRECT("'"&amp;$B2&amp;"'!$af$310")=0,"",INDIRECT("'"&amp;$B2&amp;"'!$af$310"))</f>
        <v/>
      </c>
      <c r="JU22" s="466"/>
      <c r="JV22" s="466"/>
      <c r="JW22" s="466"/>
      <c r="JX22" s="466"/>
      <c r="JY22" s="466"/>
      <c r="JZ22" s="466"/>
      <c r="KA22" s="466"/>
      <c r="KC22" s="466" t="str">
        <f ca="1">+IF(INDIRECT("'"&amp;$B2&amp;"'!$ag$310")=0,"",INDIRECT("'"&amp;$B2&amp;"'!$ag$310"))</f>
        <v/>
      </c>
      <c r="KD22" s="466"/>
      <c r="KE22" s="466"/>
      <c r="KF22" s="466"/>
      <c r="KG22" s="466"/>
      <c r="KH22" s="466"/>
      <c r="KI22" s="466"/>
      <c r="KJ22" s="466"/>
      <c r="KL22" s="466" t="str">
        <f ca="1">+IF(INDIRECT("'"&amp;$B2&amp;"'!$ah$310")=0,"",INDIRECT("'"&amp;$B2&amp;"'!$ah$310"))</f>
        <v/>
      </c>
      <c r="KM22" s="466"/>
      <c r="KN22" s="466"/>
      <c r="KO22" s="466"/>
      <c r="KP22" s="466"/>
      <c r="KQ22" s="466"/>
      <c r="KR22" s="466"/>
      <c r="KS22" s="466"/>
      <c r="KU22" s="466" t="str">
        <f ca="1">+IF(INDIRECT("'"&amp;$B2&amp;"'!$ai$310")=0,"",INDIRECT("'"&amp;$B2&amp;"'!$ai$310"))</f>
        <v/>
      </c>
      <c r="KV22" s="466"/>
      <c r="KW22" s="466"/>
      <c r="KX22" s="466"/>
      <c r="KY22" s="466"/>
      <c r="KZ22" s="466"/>
      <c r="LA22" s="466"/>
      <c r="LB22" s="466"/>
      <c r="LD22" s="466" t="str">
        <f ca="1">+IF(INDIRECT("'"&amp;$B2&amp;"'!$aj$310")=0,"",INDIRECT("'"&amp;$B2&amp;"'!$aj$310"))</f>
        <v/>
      </c>
      <c r="LE22" s="466"/>
      <c r="LF22" s="466"/>
      <c r="LG22" s="466"/>
      <c r="LH22" s="466"/>
      <c r="LI22" s="466"/>
      <c r="LJ22" s="466"/>
      <c r="LK22" s="466"/>
      <c r="LP22" s="2">
        <v>16</v>
      </c>
      <c r="LQ22" s="462">
        <v>1</v>
      </c>
      <c r="LR22" s="463"/>
      <c r="LS22" s="464"/>
      <c r="LT22" s="322"/>
      <c r="LU22" s="462">
        <f>1+LQ22</f>
        <v>2</v>
      </c>
      <c r="LV22" s="463"/>
      <c r="LW22" s="464"/>
      <c r="LX22" s="322"/>
      <c r="LY22" s="462">
        <f>1+LU22</f>
        <v>3</v>
      </c>
      <c r="LZ22" s="463"/>
      <c r="MA22" s="464"/>
      <c r="MB22" s="322"/>
      <c r="MC22" s="462">
        <f>1+LY22</f>
        <v>4</v>
      </c>
      <c r="MD22" s="463"/>
      <c r="ME22" s="464"/>
      <c r="MF22" s="320"/>
      <c r="MG22" s="462">
        <f>1+MC22</f>
        <v>5</v>
      </c>
      <c r="MH22" s="463"/>
      <c r="MI22" s="464"/>
      <c r="MJ22" s="320"/>
      <c r="MK22" s="462">
        <f>1+MG22</f>
        <v>6</v>
      </c>
      <c r="ML22" s="463"/>
      <c r="MM22" s="464"/>
      <c r="MN22" s="320"/>
      <c r="MO22" s="462">
        <f>1+MK22</f>
        <v>7</v>
      </c>
      <c r="MP22" s="463"/>
      <c r="MQ22" s="464"/>
      <c r="MR22" s="322"/>
      <c r="MS22" s="462">
        <f>1+MO22</f>
        <v>8</v>
      </c>
      <c r="MT22" s="463"/>
      <c r="MU22" s="464"/>
      <c r="MV22" s="322"/>
      <c r="MW22" s="462">
        <f>1+MS22</f>
        <v>9</v>
      </c>
      <c r="MX22" s="463"/>
      <c r="MY22" s="464"/>
      <c r="MZ22" s="320"/>
      <c r="NA22" s="462">
        <f>1+MW22</f>
        <v>10</v>
      </c>
      <c r="NB22" s="463"/>
      <c r="NC22" s="464"/>
      <c r="ND22" s="320"/>
      <c r="NE22" s="462">
        <f>1+NA22</f>
        <v>11</v>
      </c>
      <c r="NF22" s="463"/>
      <c r="NG22" s="464"/>
      <c r="NH22" s="320"/>
      <c r="NI22" s="462">
        <f>1+NE22</f>
        <v>12</v>
      </c>
      <c r="NJ22" s="463"/>
      <c r="NK22" s="464"/>
      <c r="NL22" s="322"/>
      <c r="NM22" s="462">
        <f>1+NI22</f>
        <v>13</v>
      </c>
      <c r="NN22" s="463"/>
      <c r="NO22" s="464"/>
      <c r="NP22" s="320"/>
      <c r="NQ22" s="462">
        <f>1+NM22</f>
        <v>14</v>
      </c>
      <c r="NR22" s="463"/>
      <c r="NS22" s="464"/>
      <c r="NT22" s="320"/>
      <c r="NU22" s="462">
        <f>1+NQ22</f>
        <v>15</v>
      </c>
      <c r="NV22" s="463"/>
      <c r="NW22" s="464"/>
      <c r="NX22" s="320"/>
      <c r="NY22" s="462">
        <f>1+NU22</f>
        <v>16</v>
      </c>
      <c r="NZ22" s="463"/>
      <c r="OA22" s="464"/>
      <c r="OB22" s="322"/>
      <c r="OC22" s="462">
        <f>1+NY22</f>
        <v>17</v>
      </c>
      <c r="OD22" s="463"/>
      <c r="OE22" s="464"/>
      <c r="OF22" s="322"/>
      <c r="OG22" s="462">
        <f>1+OC22</f>
        <v>18</v>
      </c>
      <c r="OH22" s="463"/>
      <c r="OI22" s="464"/>
      <c r="OJ22" s="320"/>
      <c r="OK22" s="462">
        <f>1+OG22</f>
        <v>19</v>
      </c>
      <c r="OL22" s="463"/>
      <c r="OM22" s="464"/>
      <c r="ON22" s="320"/>
      <c r="OO22" s="462">
        <f>1+OK22</f>
        <v>20</v>
      </c>
      <c r="OP22" s="463"/>
      <c r="OQ22" s="464"/>
      <c r="OR22" s="320"/>
      <c r="OS22" s="462">
        <f>1+OO22</f>
        <v>21</v>
      </c>
      <c r="OT22" s="463"/>
      <c r="OU22" s="464"/>
      <c r="OV22" s="322"/>
      <c r="OW22" s="462">
        <f>1+OS22</f>
        <v>22</v>
      </c>
      <c r="OX22" s="463"/>
      <c r="OY22" s="464"/>
      <c r="OZ22" s="320"/>
      <c r="PA22" s="462">
        <f>1+OW22</f>
        <v>23</v>
      </c>
      <c r="PB22" s="463"/>
      <c r="PC22" s="464"/>
      <c r="PD22" s="320"/>
      <c r="PE22" s="462">
        <f>1+PA22</f>
        <v>24</v>
      </c>
      <c r="PF22" s="463"/>
      <c r="PG22" s="464"/>
      <c r="PH22" s="320"/>
      <c r="PI22" s="462">
        <f>1+PE22</f>
        <v>25</v>
      </c>
      <c r="PJ22" s="463"/>
      <c r="PK22" s="464"/>
      <c r="PL22" s="322"/>
      <c r="PM22" s="462">
        <f>1+PI22</f>
        <v>26</v>
      </c>
      <c r="PN22" s="463"/>
      <c r="PO22" s="464"/>
      <c r="PP22" s="322"/>
      <c r="PQ22" s="462">
        <f>1+PM22</f>
        <v>27</v>
      </c>
      <c r="PR22" s="463"/>
      <c r="PS22" s="464"/>
      <c r="PT22" s="320"/>
      <c r="PU22" s="462">
        <f>1+PQ22</f>
        <v>28</v>
      </c>
      <c r="PV22" s="463"/>
      <c r="PW22" s="464"/>
      <c r="PX22" s="320"/>
      <c r="PY22" s="462">
        <f>1+PU22</f>
        <v>29</v>
      </c>
      <c r="PZ22" s="463"/>
      <c r="QA22" s="464"/>
      <c r="QB22" s="320"/>
      <c r="QC22" s="462">
        <f>1+PY22</f>
        <v>30</v>
      </c>
      <c r="QD22" s="463"/>
      <c r="QE22" s="464"/>
      <c r="QF22" s="322"/>
      <c r="QG22" s="462">
        <f>1+QC22</f>
        <v>31</v>
      </c>
      <c r="QH22" s="463"/>
      <c r="QI22" s="464"/>
      <c r="QJ22" s="320"/>
      <c r="QK22" s="462">
        <f>1+QG22</f>
        <v>32</v>
      </c>
      <c r="QL22" s="463"/>
      <c r="QM22" s="464"/>
      <c r="QN22" s="320"/>
      <c r="QO22" s="462">
        <f>1+QK22</f>
        <v>33</v>
      </c>
      <c r="QP22" s="463"/>
      <c r="QQ22" s="464"/>
      <c r="QR22" s="320"/>
      <c r="QS22" s="462">
        <f>1+QO22</f>
        <v>34</v>
      </c>
      <c r="QT22" s="463"/>
      <c r="QU22" s="464"/>
      <c r="QV22" s="322"/>
      <c r="QW22" s="462">
        <f>1+QS22</f>
        <v>35</v>
      </c>
      <c r="QX22" s="463"/>
      <c r="QY22" s="464"/>
    </row>
    <row r="23" spans="2:467" ht="1.5" customHeight="1" x14ac:dyDescent="0.25">
      <c r="B23" s="7"/>
      <c r="C23" s="7"/>
      <c r="D23" s="313"/>
      <c r="E23" s="313"/>
      <c r="F23" s="313"/>
      <c r="G23" s="313"/>
      <c r="H23" s="313"/>
      <c r="I23" s="130"/>
      <c r="J23" s="314"/>
      <c r="K23" s="314"/>
      <c r="L23" s="314"/>
      <c r="M23" s="314"/>
      <c r="N23" s="314"/>
      <c r="O23" s="314"/>
      <c r="P23" s="314"/>
      <c r="Q23" s="314"/>
      <c r="R23" s="130"/>
      <c r="S23" s="314"/>
      <c r="T23" s="314"/>
      <c r="U23" s="314"/>
      <c r="V23" s="314"/>
      <c r="W23" s="314"/>
      <c r="X23" s="314"/>
      <c r="Y23" s="314"/>
      <c r="Z23" s="314"/>
      <c r="AA23" s="130"/>
      <c r="AB23" s="314"/>
      <c r="AC23" s="314"/>
      <c r="AD23" s="314"/>
      <c r="AE23" s="314"/>
      <c r="AF23" s="314"/>
      <c r="AG23" s="314"/>
      <c r="AH23" s="314"/>
      <c r="AI23" s="314"/>
      <c r="AJ23" s="7"/>
      <c r="AK23" s="314"/>
      <c r="AL23" s="314"/>
      <c r="AM23" s="314"/>
      <c r="AN23" s="314"/>
      <c r="AO23" s="314"/>
      <c r="AP23" s="314"/>
      <c r="AQ23" s="314"/>
      <c r="AR23" s="314"/>
      <c r="AS23" s="7"/>
      <c r="AT23" s="314"/>
      <c r="AU23" s="314"/>
      <c r="AV23" s="314"/>
      <c r="AW23" s="314"/>
      <c r="AX23" s="314"/>
      <c r="AY23" s="314"/>
      <c r="AZ23" s="314"/>
      <c r="BA23" s="314"/>
      <c r="BC23" s="314"/>
      <c r="BD23" s="314"/>
      <c r="BE23" s="314"/>
      <c r="BF23" s="314"/>
      <c r="BG23" s="314"/>
      <c r="BH23" s="314"/>
      <c r="BI23" s="314"/>
      <c r="BJ23" s="314"/>
      <c r="BL23" s="314"/>
      <c r="BM23" s="314"/>
      <c r="BN23" s="314"/>
      <c r="BO23" s="314"/>
      <c r="BP23" s="314"/>
      <c r="BQ23" s="314"/>
      <c r="BR23" s="314"/>
      <c r="BS23" s="314"/>
      <c r="BU23" s="314"/>
      <c r="BV23" s="314"/>
      <c r="BW23" s="314"/>
      <c r="BX23" s="314"/>
      <c r="BY23" s="314"/>
      <c r="BZ23" s="314"/>
      <c r="CA23" s="314"/>
      <c r="CB23" s="314"/>
      <c r="CD23" s="314"/>
      <c r="CE23" s="314"/>
      <c r="CF23" s="314"/>
      <c r="CG23" s="314"/>
      <c r="CH23" s="314"/>
      <c r="CI23" s="314"/>
      <c r="CJ23" s="314"/>
      <c r="CK23" s="314"/>
      <c r="CM23" s="314"/>
      <c r="CN23" s="314"/>
      <c r="CO23" s="314"/>
      <c r="CP23" s="314"/>
      <c r="CQ23" s="314"/>
      <c r="CR23" s="314"/>
      <c r="CS23" s="314"/>
      <c r="CT23" s="314"/>
      <c r="CV23" s="314"/>
      <c r="CW23" s="314"/>
      <c r="CX23" s="314"/>
      <c r="CY23" s="314"/>
      <c r="CZ23" s="314"/>
      <c r="DA23" s="314"/>
      <c r="DB23" s="314"/>
      <c r="DC23" s="314"/>
      <c r="DE23" s="314"/>
      <c r="DF23" s="314"/>
      <c r="DG23" s="314"/>
      <c r="DH23" s="314"/>
      <c r="DI23" s="314"/>
      <c r="DJ23" s="314"/>
      <c r="DK23" s="314"/>
      <c r="DL23" s="314"/>
      <c r="DN23" s="314"/>
      <c r="DO23" s="314"/>
      <c r="DP23" s="314"/>
      <c r="DQ23" s="314"/>
      <c r="DR23" s="314"/>
      <c r="DS23" s="314"/>
      <c r="DT23" s="314"/>
      <c r="DU23" s="314"/>
      <c r="DW23" s="314"/>
      <c r="DX23" s="314"/>
      <c r="DY23" s="314"/>
      <c r="DZ23" s="314"/>
      <c r="EA23" s="314"/>
      <c r="EB23" s="314"/>
      <c r="EC23" s="314"/>
      <c r="ED23" s="314"/>
      <c r="EF23" s="314"/>
      <c r="EG23" s="314"/>
      <c r="EH23" s="314"/>
      <c r="EI23" s="314"/>
      <c r="EJ23" s="314"/>
      <c r="EK23" s="314"/>
      <c r="EL23" s="314"/>
      <c r="EM23" s="314"/>
      <c r="EO23" s="314"/>
      <c r="EP23" s="314"/>
      <c r="EQ23" s="314"/>
      <c r="ER23" s="314"/>
      <c r="ES23" s="314"/>
      <c r="ET23" s="314"/>
      <c r="EU23" s="314"/>
      <c r="EV23" s="314"/>
      <c r="EX23" s="314"/>
      <c r="EY23" s="314"/>
      <c r="EZ23" s="314"/>
      <c r="FA23" s="314"/>
      <c r="FB23" s="314"/>
      <c r="FC23" s="314"/>
      <c r="FD23" s="314"/>
      <c r="FE23" s="314"/>
      <c r="FG23" s="314"/>
      <c r="FH23" s="314"/>
      <c r="FI23" s="314"/>
      <c r="FJ23" s="314"/>
      <c r="FK23" s="314"/>
      <c r="FL23" s="314"/>
      <c r="FM23" s="314"/>
      <c r="FN23" s="314"/>
      <c r="FP23" s="314"/>
      <c r="FQ23" s="314"/>
      <c r="FR23" s="314"/>
      <c r="FS23" s="314"/>
      <c r="FT23" s="314"/>
      <c r="FU23" s="314"/>
      <c r="FV23" s="314"/>
      <c r="FW23" s="314"/>
      <c r="FY23" s="314"/>
      <c r="FZ23" s="314"/>
      <c r="GA23" s="314"/>
      <c r="GB23" s="314"/>
      <c r="GC23" s="314"/>
      <c r="GD23" s="314"/>
      <c r="GE23" s="314"/>
      <c r="GF23" s="314"/>
      <c r="GH23" s="314"/>
      <c r="GI23" s="314"/>
      <c r="GJ23" s="314"/>
      <c r="GK23" s="314"/>
      <c r="GL23" s="314"/>
      <c r="GM23" s="314"/>
      <c r="GN23" s="314"/>
      <c r="GO23" s="314"/>
      <c r="GQ23" s="314"/>
      <c r="GR23" s="314"/>
      <c r="GS23" s="314"/>
      <c r="GT23" s="314"/>
      <c r="GU23" s="314"/>
      <c r="GV23" s="314"/>
      <c r="GW23" s="314"/>
      <c r="GX23" s="314"/>
      <c r="GZ23" s="314"/>
      <c r="HA23" s="314"/>
      <c r="HB23" s="314"/>
      <c r="HC23" s="314"/>
      <c r="HD23" s="314"/>
      <c r="HE23" s="314"/>
      <c r="HF23" s="314"/>
      <c r="HG23" s="314"/>
      <c r="HI23" s="314"/>
      <c r="HJ23" s="314"/>
      <c r="HK23" s="314"/>
      <c r="HL23" s="314"/>
      <c r="HM23" s="314"/>
      <c r="HN23" s="314"/>
      <c r="HO23" s="314"/>
      <c r="HP23" s="314"/>
      <c r="HR23" s="314"/>
      <c r="HS23" s="314"/>
      <c r="HT23" s="314"/>
      <c r="HU23" s="314"/>
      <c r="HV23" s="314"/>
      <c r="HW23" s="314"/>
      <c r="HX23" s="314"/>
      <c r="HY23" s="314"/>
      <c r="IA23" s="314"/>
      <c r="IB23" s="314"/>
      <c r="IC23" s="314"/>
      <c r="ID23" s="314"/>
      <c r="IE23" s="314"/>
      <c r="IF23" s="314"/>
      <c r="IG23" s="314"/>
      <c r="IH23" s="314"/>
      <c r="IJ23" s="314"/>
      <c r="IK23" s="314"/>
      <c r="IL23" s="314"/>
      <c r="IM23" s="314"/>
      <c r="IN23" s="314"/>
      <c r="IO23" s="314"/>
      <c r="IP23" s="314"/>
      <c r="IQ23" s="314"/>
      <c r="IS23" s="314"/>
      <c r="IT23" s="314"/>
      <c r="IU23" s="314"/>
      <c r="IV23" s="314"/>
      <c r="IW23" s="314"/>
      <c r="IX23" s="314"/>
      <c r="IY23" s="314"/>
      <c r="IZ23" s="314"/>
      <c r="JB23" s="314"/>
      <c r="JC23" s="314"/>
      <c r="JD23" s="314"/>
      <c r="JE23" s="314"/>
      <c r="JF23" s="314"/>
      <c r="JG23" s="314"/>
      <c r="JH23" s="314"/>
      <c r="JI23" s="314"/>
      <c r="JK23" s="314"/>
      <c r="JL23" s="314"/>
      <c r="JM23" s="314"/>
      <c r="JN23" s="314"/>
      <c r="JO23" s="314"/>
      <c r="JP23" s="314"/>
      <c r="JQ23" s="314"/>
      <c r="JR23" s="314"/>
      <c r="JT23" s="314"/>
      <c r="JU23" s="314"/>
      <c r="JV23" s="314"/>
      <c r="JW23" s="314"/>
      <c r="JX23" s="314"/>
      <c r="JY23" s="314"/>
      <c r="JZ23" s="314"/>
      <c r="KA23" s="314"/>
      <c r="KC23" s="314"/>
      <c r="KD23" s="314"/>
      <c r="KE23" s="314"/>
      <c r="KF23" s="314"/>
      <c r="KG23" s="314"/>
      <c r="KH23" s="314"/>
      <c r="KI23" s="314"/>
      <c r="KJ23" s="314"/>
      <c r="KL23" s="314"/>
      <c r="KM23" s="314"/>
      <c r="KN23" s="314"/>
      <c r="KO23" s="314"/>
      <c r="KP23" s="314"/>
      <c r="KQ23" s="314"/>
      <c r="KR23" s="314"/>
      <c r="KS23" s="314"/>
      <c r="KU23" s="314"/>
      <c r="KV23" s="314"/>
      <c r="KW23" s="314"/>
      <c r="KX23" s="314"/>
      <c r="KY23" s="314"/>
      <c r="KZ23" s="314"/>
      <c r="LA23" s="314"/>
      <c r="LB23" s="314"/>
      <c r="LD23" s="314"/>
      <c r="LE23" s="314"/>
      <c r="LF23" s="314"/>
      <c r="LG23" s="314"/>
      <c r="LH23" s="314"/>
      <c r="LI23" s="314"/>
      <c r="LJ23" s="314"/>
      <c r="LK23" s="314"/>
      <c r="LP23" s="2">
        <v>17</v>
      </c>
      <c r="LQ23" s="326">
        <v>0</v>
      </c>
      <c r="LR23" s="320"/>
      <c r="LS23" s="320"/>
      <c r="LT23" s="320"/>
      <c r="LU23" s="326" t="e">
        <v>#REF!</v>
      </c>
      <c r="LV23" s="320"/>
      <c r="LW23" s="320"/>
      <c r="LX23" s="320"/>
      <c r="LY23" s="326" t="e">
        <v>#REF!</v>
      </c>
      <c r="LZ23" s="320"/>
      <c r="MA23" s="320"/>
      <c r="MB23" s="320"/>
      <c r="MC23" s="320"/>
      <c r="MD23" s="320"/>
      <c r="ME23" s="320"/>
      <c r="MF23" s="320"/>
      <c r="MG23" s="320"/>
      <c r="MH23" s="320"/>
      <c r="MI23" s="320"/>
      <c r="MJ23" s="320"/>
      <c r="MK23" s="320"/>
      <c r="ML23" s="320"/>
      <c r="MM23" s="320"/>
      <c r="MN23" s="320"/>
      <c r="MO23" s="320"/>
      <c r="MP23" s="320"/>
      <c r="MQ23" s="320"/>
      <c r="MR23" s="320"/>
      <c r="MS23" s="320"/>
      <c r="MT23" s="320"/>
      <c r="MU23" s="320"/>
      <c r="MV23" s="320"/>
      <c r="MW23" s="320"/>
      <c r="MX23" s="320"/>
      <c r="MY23" s="320"/>
      <c r="MZ23" s="320"/>
      <c r="NA23" s="320"/>
      <c r="NB23" s="320"/>
      <c r="NC23" s="320"/>
      <c r="ND23" s="320"/>
      <c r="NE23" s="320"/>
      <c r="NF23" s="320"/>
      <c r="NG23" s="320"/>
      <c r="NH23" s="320"/>
      <c r="NI23" s="320"/>
      <c r="NJ23" s="320"/>
      <c r="NK23" s="320"/>
      <c r="NL23" s="320"/>
      <c r="NM23" s="320"/>
      <c r="NN23" s="320"/>
      <c r="NO23" s="320"/>
      <c r="NP23" s="320"/>
      <c r="NQ23" s="320"/>
      <c r="NR23" s="320"/>
      <c r="NS23" s="320"/>
      <c r="NT23" s="320"/>
      <c r="NU23" s="320"/>
      <c r="NV23" s="320"/>
      <c r="NW23" s="320"/>
      <c r="NX23" s="320"/>
      <c r="NY23" s="320"/>
      <c r="NZ23" s="320"/>
      <c r="OA23" s="320"/>
      <c r="OB23" s="320"/>
      <c r="OC23" s="320"/>
      <c r="OD23" s="320"/>
      <c r="OE23" s="320"/>
      <c r="OF23" s="320"/>
      <c r="OG23" s="320"/>
      <c r="OH23" s="320"/>
      <c r="OI23" s="320"/>
      <c r="OJ23" s="320"/>
      <c r="OK23" s="320"/>
      <c r="OL23" s="320"/>
      <c r="OM23" s="320"/>
      <c r="ON23" s="320"/>
      <c r="OO23" s="320"/>
      <c r="OP23" s="320"/>
      <c r="OQ23" s="320"/>
      <c r="OR23" s="320"/>
      <c r="OS23" s="320"/>
      <c r="OT23" s="320"/>
      <c r="OU23" s="320"/>
      <c r="OV23" s="320"/>
      <c r="OW23" s="320"/>
      <c r="OX23" s="320"/>
      <c r="OY23" s="320"/>
      <c r="OZ23" s="320"/>
      <c r="PA23" s="320"/>
      <c r="PB23" s="320"/>
      <c r="PC23" s="320"/>
      <c r="PD23" s="320"/>
      <c r="PE23" s="320"/>
      <c r="PF23" s="320"/>
      <c r="PG23" s="320"/>
      <c r="PH23" s="320"/>
      <c r="PI23" s="320"/>
      <c r="PJ23" s="320"/>
      <c r="PK23" s="320"/>
      <c r="PL23" s="320"/>
      <c r="PM23" s="320"/>
      <c r="PN23" s="320"/>
      <c r="PO23" s="320"/>
      <c r="PP23" s="320"/>
      <c r="PQ23" s="320"/>
      <c r="PR23" s="320"/>
      <c r="PS23" s="320"/>
      <c r="PT23" s="320"/>
      <c r="PU23" s="320"/>
      <c r="PV23" s="320"/>
      <c r="PW23" s="320"/>
      <c r="PX23" s="320"/>
      <c r="PY23" s="320"/>
      <c r="PZ23" s="320"/>
      <c r="QA23" s="320"/>
      <c r="QB23" s="320"/>
      <c r="QC23" s="320"/>
      <c r="QD23" s="320"/>
      <c r="QE23" s="320"/>
      <c r="QF23" s="320"/>
      <c r="QG23" s="320"/>
      <c r="QH23" s="320"/>
      <c r="QI23" s="320"/>
      <c r="QJ23" s="320"/>
      <c r="QK23" s="320"/>
      <c r="QL23" s="320"/>
      <c r="QM23" s="320"/>
      <c r="QN23" s="320"/>
      <c r="QO23" s="320"/>
      <c r="QP23" s="320"/>
      <c r="QQ23" s="320"/>
      <c r="QR23" s="320"/>
      <c r="QS23" s="320"/>
      <c r="QT23" s="320"/>
      <c r="QU23" s="320"/>
      <c r="QV23" s="320"/>
      <c r="QW23" s="320"/>
      <c r="QX23" s="320"/>
      <c r="QY23" s="320"/>
    </row>
    <row r="24" spans="2:467" ht="19.5" customHeight="1" x14ac:dyDescent="0.25">
      <c r="B24" s="7"/>
      <c r="C24" s="7"/>
      <c r="D24" s="468" t="s">
        <v>85</v>
      </c>
      <c r="E24" s="468"/>
      <c r="F24" s="468"/>
      <c r="G24" s="468"/>
      <c r="H24" s="468"/>
      <c r="I24" s="73"/>
      <c r="J24" s="466" t="str">
        <f ca="1">+IF(INDIRECT("'"&amp;$B2&amp;"'!$B$311")=0,"",INDIRECT("'"&amp;$B2&amp;"'!$B$311"))</f>
        <v>Financiamiento de Proyectos</v>
      </c>
      <c r="K24" s="466"/>
      <c r="L24" s="466"/>
      <c r="M24" s="466"/>
      <c r="N24" s="466"/>
      <c r="O24" s="466"/>
      <c r="P24" s="466"/>
      <c r="Q24" s="466"/>
      <c r="R24" s="130"/>
      <c r="S24" s="466" t="str">
        <f ca="1">+IF(INDIRECT("'"&amp;$B2&amp;"'!$c$311")=0,"",INDIRECT("'"&amp;$B2&amp;"'!$c$311"))</f>
        <v>Cursos, Charlas y Talleres</v>
      </c>
      <c r="T24" s="466"/>
      <c r="U24" s="466"/>
      <c r="V24" s="466"/>
      <c r="W24" s="466"/>
      <c r="X24" s="466"/>
      <c r="Y24" s="466"/>
      <c r="Z24" s="466"/>
      <c r="AA24" s="123"/>
      <c r="AB24" s="466"/>
      <c r="AC24" s="466"/>
      <c r="AD24" s="466"/>
      <c r="AE24" s="466"/>
      <c r="AF24" s="466"/>
      <c r="AG24" s="466"/>
      <c r="AH24" s="466"/>
      <c r="AI24" s="466"/>
      <c r="AJ24" s="7"/>
      <c r="AK24" s="466" t="str">
        <f ca="1">+IF(INDIRECT("'"&amp;$B2&amp;"'!$e$311")=0,"",INDIRECT("'"&amp;$B2&amp;"'!$e$311"))</f>
        <v/>
      </c>
      <c r="AL24" s="466"/>
      <c r="AM24" s="466"/>
      <c r="AN24" s="466"/>
      <c r="AO24" s="466"/>
      <c r="AP24" s="466"/>
      <c r="AQ24" s="466"/>
      <c r="AR24" s="466"/>
      <c r="AS24" s="7"/>
      <c r="AT24" s="466" t="str">
        <f ca="1">+IF(INDIRECT("'"&amp;$B2&amp;"'!$f$311")=0,"",INDIRECT("'"&amp;$B2&amp;"'!$f$311"))</f>
        <v/>
      </c>
      <c r="AU24" s="466"/>
      <c r="AV24" s="466"/>
      <c r="AW24" s="466"/>
      <c r="AX24" s="466"/>
      <c r="AY24" s="466"/>
      <c r="AZ24" s="466"/>
      <c r="BA24" s="466"/>
      <c r="BC24" s="466" t="str">
        <f ca="1">+IF(INDIRECT("'"&amp;$B2&amp;"'!$g$311")=0,"",INDIRECT("'"&amp;$B2&amp;"'!$g$311"))</f>
        <v/>
      </c>
      <c r="BD24" s="466"/>
      <c r="BE24" s="466"/>
      <c r="BF24" s="466"/>
      <c r="BG24" s="466"/>
      <c r="BH24" s="466"/>
      <c r="BI24" s="466"/>
      <c r="BJ24" s="466"/>
      <c r="BL24" s="466" t="str">
        <f ca="1">+IF(INDIRECT("'"&amp;$B2&amp;"'!$h$311")=0,"",INDIRECT("'"&amp;$B2&amp;"'!$h$311"))</f>
        <v/>
      </c>
      <c r="BM24" s="466"/>
      <c r="BN24" s="466"/>
      <c r="BO24" s="466"/>
      <c r="BP24" s="466"/>
      <c r="BQ24" s="466"/>
      <c r="BR24" s="466"/>
      <c r="BS24" s="466"/>
      <c r="BU24" s="466" t="str">
        <f ca="1">+IF(INDIRECT("'"&amp;$B2&amp;"'!$i$311")=0,"",INDIRECT("'"&amp;$B2&amp;"'!$i$311"))</f>
        <v/>
      </c>
      <c r="BV24" s="466"/>
      <c r="BW24" s="466"/>
      <c r="BX24" s="466"/>
      <c r="BY24" s="466"/>
      <c r="BZ24" s="466"/>
      <c r="CA24" s="466"/>
      <c r="CB24" s="466"/>
      <c r="CD24" s="466" t="str">
        <f ca="1">+IF(INDIRECT("'"&amp;$B2&amp;"'!$j$311")=0,"",INDIRECT("'"&amp;$B2&amp;"'!$j$311"))</f>
        <v/>
      </c>
      <c r="CE24" s="466"/>
      <c r="CF24" s="466"/>
      <c r="CG24" s="466"/>
      <c r="CH24" s="466"/>
      <c r="CI24" s="466"/>
      <c r="CJ24" s="466"/>
      <c r="CK24" s="466"/>
      <c r="CM24" s="466" t="str">
        <f ca="1">+IF(INDIRECT("'"&amp;$B2&amp;"'!$k$311")=0,"",INDIRECT("'"&amp;$B2&amp;"'!$k$311"))</f>
        <v/>
      </c>
      <c r="CN24" s="466"/>
      <c r="CO24" s="466"/>
      <c r="CP24" s="466"/>
      <c r="CQ24" s="466"/>
      <c r="CR24" s="466"/>
      <c r="CS24" s="466"/>
      <c r="CT24" s="466"/>
      <c r="CV24" s="466" t="str">
        <f ca="1">+IF(INDIRECT("'"&amp;$B2&amp;"'!$l$311")=0,"",INDIRECT("'"&amp;$B2&amp;"'!$l$311"))</f>
        <v/>
      </c>
      <c r="CW24" s="466"/>
      <c r="CX24" s="466"/>
      <c r="CY24" s="466"/>
      <c r="CZ24" s="466"/>
      <c r="DA24" s="466"/>
      <c r="DB24" s="466"/>
      <c r="DC24" s="466"/>
      <c r="DE24" s="466" t="str">
        <f ca="1">+IF(INDIRECT("'"&amp;$B2&amp;"'!$m$311")=0,"",INDIRECT("'"&amp;$B2&amp;"'!$m$311"))</f>
        <v/>
      </c>
      <c r="DF24" s="466"/>
      <c r="DG24" s="466"/>
      <c r="DH24" s="466"/>
      <c r="DI24" s="466"/>
      <c r="DJ24" s="466"/>
      <c r="DK24" s="466"/>
      <c r="DL24" s="466"/>
      <c r="DN24" s="466" t="str">
        <f ca="1">+IF(INDIRECT("'"&amp;$B2&amp;"'!$n$311")=0,"",INDIRECT("'"&amp;$B2&amp;"'!$n$311"))</f>
        <v/>
      </c>
      <c r="DO24" s="466"/>
      <c r="DP24" s="466"/>
      <c r="DQ24" s="466"/>
      <c r="DR24" s="466"/>
      <c r="DS24" s="466"/>
      <c r="DT24" s="466"/>
      <c r="DU24" s="466"/>
      <c r="DW24" s="466" t="str">
        <f ca="1">+IF(INDIRECT("'"&amp;$B2&amp;"'!$o$311")=0,"",INDIRECT("'"&amp;$B2&amp;"'!$o$311"))</f>
        <v/>
      </c>
      <c r="DX24" s="466"/>
      <c r="DY24" s="466"/>
      <c r="DZ24" s="466"/>
      <c r="EA24" s="466"/>
      <c r="EB24" s="466"/>
      <c r="EC24" s="466"/>
      <c r="ED24" s="466"/>
      <c r="EF24" s="466" t="str">
        <f ca="1">+IF(INDIRECT("'"&amp;$B2&amp;"'!$p$311")=0,"",INDIRECT("'"&amp;$B2&amp;"'!$p$311"))</f>
        <v/>
      </c>
      <c r="EG24" s="466"/>
      <c r="EH24" s="466"/>
      <c r="EI24" s="466"/>
      <c r="EJ24" s="466"/>
      <c r="EK24" s="466"/>
      <c r="EL24" s="466"/>
      <c r="EM24" s="466"/>
      <c r="EO24" s="466" t="str">
        <f ca="1">+IF(INDIRECT("'"&amp;$B2&amp;"'!$q$311")=0,"",INDIRECT("'"&amp;$B2&amp;"'!$q$311"))</f>
        <v/>
      </c>
      <c r="EP24" s="466"/>
      <c r="EQ24" s="466"/>
      <c r="ER24" s="466"/>
      <c r="ES24" s="466"/>
      <c r="ET24" s="466"/>
      <c r="EU24" s="466"/>
      <c r="EV24" s="466"/>
      <c r="EX24" s="466" t="str">
        <f ca="1">+IF(INDIRECT("'"&amp;$B2&amp;"'!$r$311")=0,"",INDIRECT("'"&amp;$B2&amp;"'!$r$311"))</f>
        <v/>
      </c>
      <c r="EY24" s="466"/>
      <c r="EZ24" s="466"/>
      <c r="FA24" s="466"/>
      <c r="FB24" s="466"/>
      <c r="FC24" s="466"/>
      <c r="FD24" s="466"/>
      <c r="FE24" s="466"/>
      <c r="FG24" s="466" t="str">
        <f ca="1">+IF(INDIRECT("'"&amp;$B2&amp;"'!$s$311")=0,"",INDIRECT("'"&amp;$B2&amp;"'!$s$311"))</f>
        <v/>
      </c>
      <c r="FH24" s="466"/>
      <c r="FI24" s="466"/>
      <c r="FJ24" s="466"/>
      <c r="FK24" s="466"/>
      <c r="FL24" s="466"/>
      <c r="FM24" s="466"/>
      <c r="FN24" s="466"/>
      <c r="FP24" s="466" t="str">
        <f ca="1">+IF(INDIRECT("'"&amp;$B2&amp;"'!$t$311")=0,"",INDIRECT("'"&amp;$B2&amp;"'!$t$311"))</f>
        <v/>
      </c>
      <c r="FQ24" s="466"/>
      <c r="FR24" s="466"/>
      <c r="FS24" s="466"/>
      <c r="FT24" s="466"/>
      <c r="FU24" s="466"/>
      <c r="FV24" s="466"/>
      <c r="FW24" s="466"/>
      <c r="FY24" s="466" t="str">
        <f ca="1">+IF(INDIRECT("'"&amp;$B2&amp;"'!$u$311")=0,"",INDIRECT("'"&amp;$B2&amp;"'!$u$311"))</f>
        <v/>
      </c>
      <c r="FZ24" s="466"/>
      <c r="GA24" s="466"/>
      <c r="GB24" s="466"/>
      <c r="GC24" s="466"/>
      <c r="GD24" s="466"/>
      <c r="GE24" s="466"/>
      <c r="GF24" s="466"/>
      <c r="GH24" s="466" t="str">
        <f ca="1">+IF(INDIRECT("'"&amp;$B2&amp;"'!$v$311")=0,"",INDIRECT("'"&amp;$B2&amp;"'!$v$311"))</f>
        <v/>
      </c>
      <c r="GI24" s="466"/>
      <c r="GJ24" s="466"/>
      <c r="GK24" s="466"/>
      <c r="GL24" s="466"/>
      <c r="GM24" s="466"/>
      <c r="GN24" s="466"/>
      <c r="GO24" s="466"/>
      <c r="GQ24" s="466" t="str">
        <f ca="1">+IF(INDIRECT("'"&amp;$B2&amp;"'!$w$311")=0,"",INDIRECT("'"&amp;$B2&amp;"'!$w$311"))</f>
        <v/>
      </c>
      <c r="GR24" s="466"/>
      <c r="GS24" s="466"/>
      <c r="GT24" s="466"/>
      <c r="GU24" s="466"/>
      <c r="GV24" s="466"/>
      <c r="GW24" s="466"/>
      <c r="GX24" s="466"/>
      <c r="GZ24" s="466" t="str">
        <f ca="1">+IF(INDIRECT("'"&amp;$B2&amp;"'!$x$311")=0,"",INDIRECT("'"&amp;$B2&amp;"'!$x$311"))</f>
        <v/>
      </c>
      <c r="HA24" s="466"/>
      <c r="HB24" s="466"/>
      <c r="HC24" s="466"/>
      <c r="HD24" s="466"/>
      <c r="HE24" s="466"/>
      <c r="HF24" s="466"/>
      <c r="HG24" s="466"/>
      <c r="HI24" s="466" t="str">
        <f ca="1">+IF(INDIRECT("'"&amp;$B2&amp;"'!$y$311")=0,"",INDIRECT("'"&amp;$B2&amp;"'!$y$311"))</f>
        <v/>
      </c>
      <c r="HJ24" s="466"/>
      <c r="HK24" s="466"/>
      <c r="HL24" s="466"/>
      <c r="HM24" s="466"/>
      <c r="HN24" s="466"/>
      <c r="HO24" s="466"/>
      <c r="HP24" s="466"/>
      <c r="HR24" s="466" t="str">
        <f ca="1">+IF(INDIRECT("'"&amp;$B2&amp;"'!$z$311")=0,"",INDIRECT("'"&amp;$B2&amp;"'!$z$311"))</f>
        <v/>
      </c>
      <c r="HS24" s="466"/>
      <c r="HT24" s="466"/>
      <c r="HU24" s="466"/>
      <c r="HV24" s="466"/>
      <c r="HW24" s="466"/>
      <c r="HX24" s="466"/>
      <c r="HY24" s="466"/>
      <c r="IA24" s="466" t="str">
        <f ca="1">+IF(INDIRECT("'"&amp;$B2&amp;"'!$aa$311")=0,"",INDIRECT("'"&amp;$B2&amp;"'!$aa$311"))</f>
        <v/>
      </c>
      <c r="IB24" s="466"/>
      <c r="IC24" s="466"/>
      <c r="ID24" s="466"/>
      <c r="IE24" s="466"/>
      <c r="IF24" s="466"/>
      <c r="IG24" s="466"/>
      <c r="IH24" s="466"/>
      <c r="IJ24" s="466" t="str">
        <f ca="1">+IF(INDIRECT("'"&amp;$B2&amp;"'!$ab$311")=0,"",INDIRECT("'"&amp;$B2&amp;"'!$ab$311"))</f>
        <v/>
      </c>
      <c r="IK24" s="466"/>
      <c r="IL24" s="466"/>
      <c r="IM24" s="466"/>
      <c r="IN24" s="466"/>
      <c r="IO24" s="466"/>
      <c r="IP24" s="466"/>
      <c r="IQ24" s="466"/>
      <c r="IS24" s="466" t="str">
        <f ca="1">+IF(INDIRECT("'"&amp;$B2&amp;"'!$ac$311")=0,"",INDIRECT("'"&amp;$B2&amp;"'!$ac$311"))</f>
        <v/>
      </c>
      <c r="IT24" s="466"/>
      <c r="IU24" s="466"/>
      <c r="IV24" s="466"/>
      <c r="IW24" s="466"/>
      <c r="IX24" s="466"/>
      <c r="IY24" s="466"/>
      <c r="IZ24" s="466"/>
      <c r="JB24" s="466" t="str">
        <f ca="1">+IF(INDIRECT("'"&amp;$B2&amp;"'!$ad$311")=0,"",INDIRECT("'"&amp;$B2&amp;"'!$ad$311"))</f>
        <v/>
      </c>
      <c r="JC24" s="466"/>
      <c r="JD24" s="466"/>
      <c r="JE24" s="466"/>
      <c r="JF24" s="466"/>
      <c r="JG24" s="466"/>
      <c r="JH24" s="466"/>
      <c r="JI24" s="466"/>
      <c r="JK24" s="466" t="str">
        <f ca="1">+IF(INDIRECT("'"&amp;$B2&amp;"'!$ae$311")=0,"",INDIRECT("'"&amp;$B2&amp;"'!$ae$311"))</f>
        <v/>
      </c>
      <c r="JL24" s="466"/>
      <c r="JM24" s="466"/>
      <c r="JN24" s="466"/>
      <c r="JO24" s="466"/>
      <c r="JP24" s="466"/>
      <c r="JQ24" s="466"/>
      <c r="JR24" s="466"/>
      <c r="JT24" s="466" t="str">
        <f ca="1">+IF(INDIRECT("'"&amp;$B2&amp;"'!$af$311")=0,"",INDIRECT("'"&amp;$B2&amp;"'!$af$311"))</f>
        <v/>
      </c>
      <c r="JU24" s="466"/>
      <c r="JV24" s="466"/>
      <c r="JW24" s="466"/>
      <c r="JX24" s="466"/>
      <c r="JY24" s="466"/>
      <c r="JZ24" s="466"/>
      <c r="KA24" s="466"/>
      <c r="KC24" s="466" t="str">
        <f ca="1">+IF(INDIRECT("'"&amp;$B2&amp;"'!$ag$311")=0,"",INDIRECT("'"&amp;$B2&amp;"'!$ag$311"))</f>
        <v/>
      </c>
      <c r="KD24" s="466"/>
      <c r="KE24" s="466"/>
      <c r="KF24" s="466"/>
      <c r="KG24" s="466"/>
      <c r="KH24" s="466"/>
      <c r="KI24" s="466"/>
      <c r="KJ24" s="466"/>
      <c r="KL24" s="466" t="str">
        <f ca="1">+IF(INDIRECT("'"&amp;$B2&amp;"'!$ah$311")=0,"",INDIRECT("'"&amp;$B2&amp;"'!$ah$311"))</f>
        <v/>
      </c>
      <c r="KM24" s="466"/>
      <c r="KN24" s="466"/>
      <c r="KO24" s="466"/>
      <c r="KP24" s="466"/>
      <c r="KQ24" s="466"/>
      <c r="KR24" s="466"/>
      <c r="KS24" s="466"/>
      <c r="KU24" s="466" t="str">
        <f ca="1">+IF(INDIRECT("'"&amp;$B2&amp;"'!$ai$311")=0,"",INDIRECT("'"&amp;$B2&amp;"'!$ai$311"))</f>
        <v/>
      </c>
      <c r="KV24" s="466"/>
      <c r="KW24" s="466"/>
      <c r="KX24" s="466"/>
      <c r="KY24" s="466"/>
      <c r="KZ24" s="466"/>
      <c r="LA24" s="466"/>
      <c r="LB24" s="466"/>
      <c r="LD24" s="466" t="str">
        <f ca="1">+IF(INDIRECT("'"&amp;$B2&amp;"'!$aj$311")=0,"",INDIRECT("'"&amp;$B2&amp;"'!$aj$311"))</f>
        <v/>
      </c>
      <c r="LE24" s="466"/>
      <c r="LF24" s="466"/>
      <c r="LG24" s="466"/>
      <c r="LH24" s="466"/>
      <c r="LI24" s="466"/>
      <c r="LJ24" s="466"/>
      <c r="LK24" s="466"/>
      <c r="LP24" s="9">
        <v>18</v>
      </c>
      <c r="LQ24" s="321" t="str">
        <f ca="1">+INDEX($J$22:$LK$22,LQ20)</f>
        <v>FINANCIAMIENTO DE PROYECTOS Y ACTIVIDADES</v>
      </c>
      <c r="LR24" s="320"/>
      <c r="LS24" s="320"/>
      <c r="LT24" s="320"/>
      <c r="LU24" s="321" t="str">
        <f ca="1">+INDEX($J$22:$LK$22,LU20)</f>
        <v>CAPACITACIONES, CURSOS, CHARLAS</v>
      </c>
      <c r="LV24" s="320"/>
      <c r="LW24" s="320"/>
      <c r="LX24" s="320"/>
      <c r="LY24" s="321">
        <f>+INDEX($J$22:$LK$22,LY20)</f>
        <v>0</v>
      </c>
      <c r="LZ24" s="320"/>
      <c r="MA24" s="320"/>
      <c r="MB24" s="320"/>
      <c r="MC24" s="321" t="str">
        <f ca="1">+INDEX($J$22:$LK$22,MC20)</f>
        <v/>
      </c>
      <c r="MD24" s="320"/>
      <c r="ME24" s="320"/>
      <c r="MF24" s="320"/>
      <c r="MG24" s="321" t="str">
        <f ca="1">+INDEX($J$22:$LK$22,MG20)</f>
        <v/>
      </c>
      <c r="MH24" s="320"/>
      <c r="MI24" s="320"/>
      <c r="MJ24" s="320"/>
      <c r="MK24" s="321" t="str">
        <f ca="1">+INDEX($J$22:$LK$22,MK20)</f>
        <v/>
      </c>
      <c r="ML24" s="320"/>
      <c r="MM24" s="320"/>
      <c r="MN24" s="320"/>
      <c r="MO24" s="321" t="str">
        <f ca="1">+INDEX($J$22:$LK$22,MO20)</f>
        <v/>
      </c>
      <c r="MP24" s="320"/>
      <c r="MQ24" s="320"/>
      <c r="MR24" s="320"/>
      <c r="MS24" s="321" t="str">
        <f ca="1">+INDEX($J$22:$LK$22,MS20)</f>
        <v/>
      </c>
      <c r="MT24" s="320"/>
      <c r="MU24" s="320"/>
      <c r="MV24" s="320"/>
      <c r="MW24" s="321" t="str">
        <f ca="1">+INDEX($J$22:$LK$22,MW20)</f>
        <v/>
      </c>
      <c r="MX24" s="320"/>
      <c r="MY24" s="320"/>
      <c r="MZ24" s="320"/>
      <c r="NA24" s="321" t="str">
        <f ca="1">+INDEX($J$22:$LK$22,NA20)</f>
        <v/>
      </c>
      <c r="NB24" s="320"/>
      <c r="NC24" s="320"/>
      <c r="ND24" s="320"/>
      <c r="NE24" s="321" t="str">
        <f ca="1">+INDEX($J$22:$LK$22,NE20)</f>
        <v/>
      </c>
      <c r="NF24" s="320"/>
      <c r="NG24" s="320"/>
      <c r="NH24" s="320"/>
      <c r="NI24" s="321" t="str">
        <f ca="1">+INDEX($J$22:$LK$22,NI20)</f>
        <v/>
      </c>
      <c r="NJ24" s="320"/>
      <c r="NK24" s="320"/>
      <c r="NL24" s="320"/>
      <c r="NM24" s="321" t="str">
        <f ca="1">+INDEX($J$22:$LK$22,NM20)</f>
        <v/>
      </c>
      <c r="NN24" s="320"/>
      <c r="NO24" s="320"/>
      <c r="NP24" s="320"/>
      <c r="NQ24" s="321" t="str">
        <f ca="1">+INDEX($J$22:$LK$22,NQ20)</f>
        <v/>
      </c>
      <c r="NR24" s="320"/>
      <c r="NS24" s="320"/>
      <c r="NT24" s="320"/>
      <c r="NU24" s="321" t="str">
        <f ca="1">+INDEX($J$22:$LK$22,NU20)</f>
        <v/>
      </c>
      <c r="NV24" s="320"/>
      <c r="NW24" s="320"/>
      <c r="NX24" s="320"/>
      <c r="NY24" s="321" t="str">
        <f ca="1">+INDEX($J$22:$LK$22,NY20)</f>
        <v/>
      </c>
      <c r="NZ24" s="320"/>
      <c r="OA24" s="320"/>
      <c r="OB24" s="320"/>
      <c r="OC24" s="321" t="str">
        <f ca="1">+INDEX($J$22:$LK$22,OC20)</f>
        <v/>
      </c>
      <c r="OD24" s="320"/>
      <c r="OE24" s="320"/>
      <c r="OF24" s="320"/>
      <c r="OG24" s="321" t="str">
        <f ca="1">+INDEX($J$22:$LK$22,OG20)</f>
        <v/>
      </c>
      <c r="OH24" s="320"/>
      <c r="OI24" s="320"/>
      <c r="OJ24" s="320"/>
      <c r="OK24" s="321" t="str">
        <f ca="1">+INDEX($J$22:$LK$22,OK20)</f>
        <v/>
      </c>
      <c r="OL24" s="320"/>
      <c r="OM24" s="320"/>
      <c r="ON24" s="320"/>
      <c r="OO24" s="321" t="str">
        <f ca="1">+INDEX($J$22:$LK$22,OO20)</f>
        <v/>
      </c>
      <c r="OP24" s="320"/>
      <c r="OQ24" s="320"/>
      <c r="OR24" s="320"/>
      <c r="OS24" s="321" t="str">
        <f ca="1">+INDEX($J$22:$LK$22,OS20)</f>
        <v/>
      </c>
      <c r="OT24" s="320"/>
      <c r="OU24" s="320"/>
      <c r="OV24" s="320"/>
      <c r="OW24" s="321" t="str">
        <f ca="1">+INDEX($J$22:$LK$22,OW20)</f>
        <v/>
      </c>
      <c r="OX24" s="320"/>
      <c r="OY24" s="320"/>
      <c r="OZ24" s="320"/>
      <c r="PA24" s="321" t="str">
        <f ca="1">+INDEX($J$22:$LK$22,PA20)</f>
        <v/>
      </c>
      <c r="PB24" s="320"/>
      <c r="PC24" s="320"/>
      <c r="PD24" s="320"/>
      <c r="PE24" s="321" t="str">
        <f ca="1">+INDEX($J$22:$LK$22,PE20)</f>
        <v/>
      </c>
      <c r="PF24" s="320"/>
      <c r="PG24" s="320"/>
      <c r="PH24" s="320"/>
      <c r="PI24" s="321" t="str">
        <f ca="1">+INDEX($J$22:$LK$22,PI20)</f>
        <v/>
      </c>
      <c r="PJ24" s="320"/>
      <c r="PK24" s="320"/>
      <c r="PL24" s="320"/>
      <c r="PM24" s="321" t="str">
        <f ca="1">+INDEX($J$22:$LK$22,PM20)</f>
        <v/>
      </c>
      <c r="PN24" s="320"/>
      <c r="PO24" s="320"/>
      <c r="PP24" s="320"/>
      <c r="PQ24" s="321" t="str">
        <f ca="1">+INDEX($J$22:$LK$22,PQ20)</f>
        <v/>
      </c>
      <c r="PR24" s="320"/>
      <c r="PS24" s="320"/>
      <c r="PT24" s="320"/>
      <c r="PU24" s="321" t="str">
        <f ca="1">+INDEX($J$22:$LK$22,PU20)</f>
        <v/>
      </c>
      <c r="PV24" s="320"/>
      <c r="PW24" s="320"/>
      <c r="PX24" s="320"/>
      <c r="PY24" s="321" t="str">
        <f ca="1">+INDEX($J$22:$LK$22,PY20)</f>
        <v/>
      </c>
      <c r="PZ24" s="320"/>
      <c r="QA24" s="320"/>
      <c r="QB24" s="320"/>
      <c r="QC24" s="321" t="str">
        <f ca="1">+INDEX($J$22:$LK$22,QC20)</f>
        <v/>
      </c>
      <c r="QD24" s="320"/>
      <c r="QE24" s="320"/>
      <c r="QF24" s="320"/>
      <c r="QG24" s="321" t="str">
        <f ca="1">+INDEX($J$22:$LK$22,QG20)</f>
        <v/>
      </c>
      <c r="QH24" s="320"/>
      <c r="QI24" s="320"/>
      <c r="QJ24" s="320"/>
      <c r="QK24" s="321" t="str">
        <f ca="1">+INDEX($J$22:$LK$22,QK20)</f>
        <v/>
      </c>
      <c r="QL24" s="320"/>
      <c r="QM24" s="320"/>
      <c r="QN24" s="320"/>
      <c r="QO24" s="321" t="str">
        <f ca="1">+INDEX($J$22:$LK$22,QO20)</f>
        <v/>
      </c>
      <c r="QP24" s="320"/>
      <c r="QQ24" s="320"/>
      <c r="QR24" s="320"/>
      <c r="QS24" s="321" t="str">
        <f ca="1">+INDEX($J$22:$LK$22,QS20)</f>
        <v/>
      </c>
      <c r="QT24" s="320"/>
      <c r="QU24" s="320"/>
      <c r="QV24" s="320"/>
      <c r="QW24" s="321" t="str">
        <f ca="1">+INDEX($J$22:$LK$22,QW20)</f>
        <v/>
      </c>
      <c r="QX24" s="320"/>
      <c r="QY24" s="320"/>
    </row>
    <row r="25" spans="2:467" ht="2.1" customHeight="1" thickBot="1" x14ac:dyDescent="0.3">
      <c r="B25" s="7"/>
      <c r="C25" s="7"/>
      <c r="D25" s="313"/>
      <c r="E25" s="313"/>
      <c r="F25" s="313"/>
      <c r="G25" s="313"/>
      <c r="H25" s="313"/>
      <c r="I25" s="130"/>
      <c r="J25" s="314"/>
      <c r="K25" s="314"/>
      <c r="L25" s="314"/>
      <c r="M25" s="314"/>
      <c r="N25" s="314"/>
      <c r="O25" s="314"/>
      <c r="P25" s="314"/>
      <c r="Q25" s="314"/>
      <c r="R25" s="130"/>
      <c r="S25" s="314"/>
      <c r="T25" s="314"/>
      <c r="U25" s="314"/>
      <c r="V25" s="314"/>
      <c r="W25" s="314"/>
      <c r="X25" s="314"/>
      <c r="Y25" s="314"/>
      <c r="Z25" s="314"/>
      <c r="AA25" s="130"/>
      <c r="AB25" s="314"/>
      <c r="AC25" s="314"/>
      <c r="AD25" s="314"/>
      <c r="AE25" s="314"/>
      <c r="AF25" s="314"/>
      <c r="AG25" s="314"/>
      <c r="AH25" s="314"/>
      <c r="AI25" s="314"/>
      <c r="AJ25" s="7"/>
      <c r="AK25" s="314"/>
      <c r="AL25" s="314"/>
      <c r="AM25" s="314"/>
      <c r="AN25" s="314"/>
      <c r="AO25" s="314"/>
      <c r="AP25" s="314"/>
      <c r="AQ25" s="314"/>
      <c r="AR25" s="314"/>
      <c r="AS25" s="7"/>
      <c r="AT25" s="314"/>
      <c r="AU25" s="314"/>
      <c r="AV25" s="314"/>
      <c r="AW25" s="314"/>
      <c r="AX25" s="314"/>
      <c r="AY25" s="314"/>
      <c r="AZ25" s="314"/>
      <c r="BA25" s="314"/>
      <c r="BC25" s="314"/>
      <c r="BD25" s="314"/>
      <c r="BE25" s="314"/>
      <c r="BF25" s="314"/>
      <c r="BG25" s="314"/>
      <c r="BH25" s="314"/>
      <c r="BI25" s="314"/>
      <c r="BJ25" s="314"/>
      <c r="BL25" s="314"/>
      <c r="BM25" s="314"/>
      <c r="BN25" s="314"/>
      <c r="BO25" s="314"/>
      <c r="BP25" s="314"/>
      <c r="BQ25" s="314"/>
      <c r="BR25" s="314"/>
      <c r="BS25" s="314"/>
      <c r="BU25" s="314"/>
      <c r="BV25" s="314"/>
      <c r="BW25" s="314"/>
      <c r="BX25" s="314"/>
      <c r="BY25" s="314"/>
      <c r="BZ25" s="314"/>
      <c r="CA25" s="314"/>
      <c r="CB25" s="314"/>
      <c r="CD25" s="314"/>
      <c r="CE25" s="314"/>
      <c r="CF25" s="314"/>
      <c r="CG25" s="314"/>
      <c r="CH25" s="314"/>
      <c r="CI25" s="314"/>
      <c r="CJ25" s="314"/>
      <c r="CK25" s="314"/>
      <c r="CM25" s="314"/>
      <c r="CN25" s="314"/>
      <c r="CO25" s="314"/>
      <c r="CP25" s="314"/>
      <c r="CQ25" s="314"/>
      <c r="CR25" s="314"/>
      <c r="CS25" s="314"/>
      <c r="CT25" s="314"/>
      <c r="CV25" s="314"/>
      <c r="CW25" s="314"/>
      <c r="CX25" s="314"/>
      <c r="CY25" s="314"/>
      <c r="CZ25" s="314"/>
      <c r="DA25" s="314"/>
      <c r="DB25" s="314"/>
      <c r="DC25" s="314"/>
      <c r="DE25" s="314"/>
      <c r="DF25" s="314"/>
      <c r="DG25" s="314"/>
      <c r="DH25" s="314"/>
      <c r="DI25" s="314"/>
      <c r="DJ25" s="314"/>
      <c r="DK25" s="314"/>
      <c r="DL25" s="314"/>
      <c r="DN25" s="314"/>
      <c r="DO25" s="314"/>
      <c r="DP25" s="314"/>
      <c r="DQ25" s="314"/>
      <c r="DR25" s="314"/>
      <c r="DS25" s="314"/>
      <c r="DT25" s="314"/>
      <c r="DU25" s="314"/>
      <c r="DW25" s="314"/>
      <c r="DX25" s="314"/>
      <c r="DY25" s="314"/>
      <c r="DZ25" s="314"/>
      <c r="EA25" s="314"/>
      <c r="EB25" s="314"/>
      <c r="EC25" s="314"/>
      <c r="ED25" s="314"/>
      <c r="EF25" s="314"/>
      <c r="EG25" s="314"/>
      <c r="EH25" s="314"/>
      <c r="EI25" s="314"/>
      <c r="EJ25" s="314"/>
      <c r="EK25" s="314"/>
      <c r="EL25" s="314"/>
      <c r="EM25" s="314"/>
      <c r="EO25" s="314"/>
      <c r="EP25" s="314"/>
      <c r="EQ25" s="314"/>
      <c r="ER25" s="314"/>
      <c r="ES25" s="314"/>
      <c r="ET25" s="314"/>
      <c r="EU25" s="314"/>
      <c r="EV25" s="314"/>
      <c r="EX25" s="314"/>
      <c r="EY25" s="314"/>
      <c r="EZ25" s="314"/>
      <c r="FA25" s="314"/>
      <c r="FB25" s="314"/>
      <c r="FC25" s="314"/>
      <c r="FD25" s="314"/>
      <c r="FE25" s="314"/>
      <c r="FG25" s="314"/>
      <c r="FH25" s="314"/>
      <c r="FI25" s="314"/>
      <c r="FJ25" s="314"/>
      <c r="FK25" s="314"/>
      <c r="FL25" s="314"/>
      <c r="FM25" s="314"/>
      <c r="FN25" s="314"/>
      <c r="FP25" s="314"/>
      <c r="FQ25" s="314"/>
      <c r="FR25" s="314"/>
      <c r="FS25" s="314"/>
      <c r="FT25" s="314"/>
      <c r="FU25" s="314"/>
      <c r="FV25" s="314"/>
      <c r="FW25" s="314"/>
      <c r="FY25" s="314"/>
      <c r="FZ25" s="314"/>
      <c r="GA25" s="314"/>
      <c r="GB25" s="314"/>
      <c r="GC25" s="314"/>
      <c r="GD25" s="314"/>
      <c r="GE25" s="314"/>
      <c r="GF25" s="314"/>
      <c r="GH25" s="314"/>
      <c r="GI25" s="314"/>
      <c r="GJ25" s="314"/>
      <c r="GK25" s="314"/>
      <c r="GL25" s="314"/>
      <c r="GM25" s="314"/>
      <c r="GN25" s="314"/>
      <c r="GO25" s="314"/>
      <c r="GQ25" s="314"/>
      <c r="GR25" s="314"/>
      <c r="GS25" s="314"/>
      <c r="GT25" s="314"/>
      <c r="GU25" s="314"/>
      <c r="GV25" s="314"/>
      <c r="GW25" s="314"/>
      <c r="GX25" s="314"/>
      <c r="GZ25" s="314"/>
      <c r="HA25" s="314"/>
      <c r="HB25" s="314"/>
      <c r="HC25" s="314"/>
      <c r="HD25" s="314"/>
      <c r="HE25" s="314"/>
      <c r="HF25" s="314"/>
      <c r="HG25" s="314"/>
      <c r="HI25" s="314"/>
      <c r="HJ25" s="314"/>
      <c r="HK25" s="314"/>
      <c r="HL25" s="314"/>
      <c r="HM25" s="314"/>
      <c r="HN25" s="314"/>
      <c r="HO25" s="314"/>
      <c r="HP25" s="314"/>
      <c r="HR25" s="314"/>
      <c r="HS25" s="314"/>
      <c r="HT25" s="314"/>
      <c r="HU25" s="314"/>
      <c r="HV25" s="314"/>
      <c r="HW25" s="314"/>
      <c r="HX25" s="314"/>
      <c r="HY25" s="314"/>
      <c r="IA25" s="314"/>
      <c r="IB25" s="314"/>
      <c r="IC25" s="314"/>
      <c r="ID25" s="314"/>
      <c r="IE25" s="314"/>
      <c r="IF25" s="314"/>
      <c r="IG25" s="314"/>
      <c r="IH25" s="314"/>
      <c r="IJ25" s="314"/>
      <c r="IK25" s="314"/>
      <c r="IL25" s="314"/>
      <c r="IM25" s="314"/>
      <c r="IN25" s="314"/>
      <c r="IO25" s="314"/>
      <c r="IP25" s="314"/>
      <c r="IQ25" s="314"/>
      <c r="IS25" s="314"/>
      <c r="IT25" s="314"/>
      <c r="IU25" s="314"/>
      <c r="IV25" s="314"/>
      <c r="IW25" s="314"/>
      <c r="IX25" s="314"/>
      <c r="IY25" s="314"/>
      <c r="IZ25" s="314"/>
      <c r="JB25" s="314"/>
      <c r="JC25" s="314"/>
      <c r="JD25" s="314"/>
      <c r="JE25" s="314"/>
      <c r="JF25" s="314"/>
      <c r="JG25" s="314"/>
      <c r="JH25" s="314"/>
      <c r="JI25" s="314"/>
      <c r="JK25" s="314"/>
      <c r="JL25" s="314"/>
      <c r="JM25" s="314"/>
      <c r="JN25" s="314"/>
      <c r="JO25" s="314"/>
      <c r="JP25" s="314"/>
      <c r="JQ25" s="314"/>
      <c r="JR25" s="314"/>
      <c r="JT25" s="314"/>
      <c r="JU25" s="314"/>
      <c r="JV25" s="314"/>
      <c r="JW25" s="314"/>
      <c r="JX25" s="314"/>
      <c r="JY25" s="314"/>
      <c r="JZ25" s="314"/>
      <c r="KA25" s="314"/>
      <c r="KC25" s="314"/>
      <c r="KD25" s="314"/>
      <c r="KE25" s="314"/>
      <c r="KF25" s="314"/>
      <c r="KG25" s="314"/>
      <c r="KH25" s="314"/>
      <c r="KI25" s="314"/>
      <c r="KJ25" s="314"/>
      <c r="KL25" s="314"/>
      <c r="KM25" s="314"/>
      <c r="KN25" s="314"/>
      <c r="KO25" s="314"/>
      <c r="KP25" s="314"/>
      <c r="KQ25" s="314"/>
      <c r="KR25" s="314"/>
      <c r="KS25" s="314"/>
      <c r="KU25" s="314"/>
      <c r="KV25" s="314"/>
      <c r="KW25" s="314"/>
      <c r="KX25" s="314"/>
      <c r="KY25" s="314"/>
      <c r="KZ25" s="314"/>
      <c r="LA25" s="314"/>
      <c r="LB25" s="314"/>
      <c r="LD25" s="314"/>
      <c r="LE25" s="314"/>
      <c r="LF25" s="314"/>
      <c r="LG25" s="314"/>
      <c r="LH25" s="314"/>
      <c r="LI25" s="314"/>
      <c r="LJ25" s="314"/>
      <c r="LK25" s="314"/>
      <c r="LP25" s="2">
        <v>19</v>
      </c>
      <c r="LQ25" s="326" t="e">
        <v>#REF!</v>
      </c>
      <c r="LR25" s="320"/>
      <c r="LS25" s="320"/>
      <c r="LT25" s="320"/>
      <c r="LU25" s="326" t="e">
        <v>#REF!</v>
      </c>
      <c r="LV25" s="320"/>
      <c r="LW25" s="320"/>
      <c r="LX25" s="320"/>
      <c r="LY25" s="326" t="e">
        <v>#REF!</v>
      </c>
      <c r="LZ25" s="320"/>
      <c r="MA25" s="320"/>
      <c r="MB25" s="320"/>
      <c r="MC25" s="320"/>
      <c r="MD25" s="320"/>
      <c r="ME25" s="320"/>
      <c r="MF25" s="320"/>
      <c r="MG25" s="320"/>
      <c r="MH25" s="320"/>
      <c r="MI25" s="320"/>
      <c r="MJ25" s="320"/>
      <c r="MK25" s="320"/>
      <c r="ML25" s="320"/>
      <c r="MM25" s="320"/>
      <c r="MN25" s="320"/>
      <c r="MO25" s="320"/>
      <c r="MP25" s="320"/>
      <c r="MQ25" s="320"/>
      <c r="MR25" s="320"/>
      <c r="MS25" s="320"/>
      <c r="MT25" s="320"/>
      <c r="MU25" s="320"/>
      <c r="MV25" s="320"/>
      <c r="MW25" s="320"/>
      <c r="MX25" s="320"/>
      <c r="MY25" s="320"/>
      <c r="MZ25" s="320"/>
      <c r="NA25" s="320"/>
      <c r="NB25" s="320"/>
      <c r="NC25" s="320"/>
      <c r="ND25" s="320"/>
      <c r="NE25" s="326" t="e">
        <v>#REF!</v>
      </c>
      <c r="NF25" s="320"/>
      <c r="NG25" s="320"/>
      <c r="NH25" s="320"/>
      <c r="NI25" s="326" t="e">
        <v>#REF!</v>
      </c>
      <c r="NJ25" s="320"/>
      <c r="NK25" s="320"/>
      <c r="NL25" s="320"/>
      <c r="NM25" s="326" t="e">
        <v>#REF!</v>
      </c>
      <c r="NN25" s="320"/>
      <c r="NO25" s="320"/>
      <c r="NP25" s="320"/>
      <c r="NQ25" s="320"/>
      <c r="NR25" s="320"/>
      <c r="NS25" s="320"/>
      <c r="NT25" s="320"/>
      <c r="NU25" s="320"/>
      <c r="NV25" s="320"/>
      <c r="NW25" s="320"/>
      <c r="NX25" s="320"/>
      <c r="NY25" s="320"/>
      <c r="NZ25" s="320"/>
      <c r="OA25" s="320"/>
      <c r="OB25" s="320"/>
      <c r="OC25" s="320"/>
      <c r="OD25" s="320"/>
      <c r="OE25" s="320"/>
      <c r="OF25" s="320"/>
      <c r="OG25" s="320"/>
      <c r="OH25" s="320"/>
      <c r="OI25" s="320"/>
      <c r="OJ25" s="320"/>
      <c r="OK25" s="320"/>
      <c r="OL25" s="320"/>
      <c r="OM25" s="320"/>
      <c r="ON25" s="320"/>
      <c r="OO25" s="320"/>
      <c r="OP25" s="320"/>
      <c r="OQ25" s="320"/>
      <c r="OR25" s="320"/>
      <c r="OS25" s="326" t="e">
        <v>#REF!</v>
      </c>
      <c r="OT25" s="320"/>
      <c r="OU25" s="320"/>
      <c r="OV25" s="320"/>
      <c r="OW25" s="326" t="e">
        <v>#REF!</v>
      </c>
      <c r="OX25" s="320"/>
      <c r="OY25" s="320"/>
      <c r="OZ25" s="320"/>
      <c r="PA25" s="326" t="e">
        <v>#REF!</v>
      </c>
      <c r="PB25" s="320"/>
      <c r="PC25" s="320"/>
      <c r="PD25" s="320"/>
      <c r="PE25" s="320"/>
      <c r="PF25" s="320"/>
      <c r="PG25" s="320"/>
      <c r="PH25" s="320"/>
      <c r="PI25" s="320"/>
      <c r="PJ25" s="320"/>
      <c r="PK25" s="320"/>
      <c r="PL25" s="320"/>
      <c r="PM25" s="320"/>
      <c r="PN25" s="320"/>
      <c r="PO25" s="320"/>
      <c r="PP25" s="320"/>
      <c r="PQ25" s="320"/>
      <c r="PR25" s="320"/>
      <c r="PS25" s="320"/>
      <c r="PT25" s="320"/>
      <c r="PU25" s="320"/>
      <c r="PV25" s="320"/>
      <c r="PW25" s="320"/>
      <c r="PX25" s="320"/>
      <c r="PY25" s="320"/>
      <c r="PZ25" s="320"/>
      <c r="QA25" s="320"/>
      <c r="QB25" s="320"/>
      <c r="QC25" s="320"/>
      <c r="QD25" s="320"/>
      <c r="QE25" s="320"/>
      <c r="QF25" s="320"/>
      <c r="QG25" s="326" t="e">
        <v>#REF!</v>
      </c>
      <c r="QH25" s="320"/>
      <c r="QI25" s="320"/>
      <c r="QJ25" s="320"/>
      <c r="QK25" s="326" t="e">
        <v>#REF!</v>
      </c>
      <c r="QL25" s="320"/>
      <c r="QM25" s="320"/>
      <c r="QN25" s="320"/>
      <c r="QO25" s="326" t="e">
        <v>#REF!</v>
      </c>
      <c r="QP25" s="320"/>
      <c r="QQ25" s="320"/>
      <c r="QR25" s="320"/>
      <c r="QS25" s="320"/>
      <c r="QT25" s="320"/>
      <c r="QU25" s="320"/>
      <c r="QV25" s="320"/>
      <c r="QW25" s="320"/>
      <c r="QX25" s="320"/>
      <c r="QY25" s="320"/>
    </row>
    <row r="26" spans="2:467" s="8" customFormat="1" ht="89.25" customHeight="1" thickBot="1" x14ac:dyDescent="0.3">
      <c r="B26" s="106"/>
      <c r="C26" s="106"/>
      <c r="D26" s="468" t="s">
        <v>244</v>
      </c>
      <c r="E26" s="468"/>
      <c r="F26" s="468"/>
      <c r="G26" s="468"/>
      <c r="H26" s="468"/>
      <c r="I26" s="73"/>
      <c r="J26" s="466" t="str">
        <f ca="1">+IF(INDIRECT("'"&amp;$B2&amp;"'!$B$312")=0,"",INDIRECT("'"&amp;$B2&amp;"'!$B$312"))</f>
        <v>Proyectos</v>
      </c>
      <c r="K26" s="466"/>
      <c r="L26" s="466"/>
      <c r="M26" s="466"/>
      <c r="N26" s="466"/>
      <c r="O26" s="466"/>
      <c r="P26" s="466"/>
      <c r="Q26" s="466"/>
      <c r="R26" s="73"/>
      <c r="S26" s="466" t="str">
        <f ca="1">+IF(INDIRECT("'"&amp;$B2&amp;"'!$c$312")=0,"",INDIRECT("'"&amp;$B2&amp;"'!$c$312"))</f>
        <v>Actividades de capacitación y coordinación</v>
      </c>
      <c r="T26" s="466"/>
      <c r="U26" s="466"/>
      <c r="V26" s="466"/>
      <c r="W26" s="466"/>
      <c r="X26" s="466"/>
      <c r="Y26" s="466"/>
      <c r="Z26" s="466"/>
      <c r="AA26" s="106"/>
      <c r="AB26" s="466"/>
      <c r="AC26" s="466"/>
      <c r="AD26" s="466"/>
      <c r="AE26" s="466"/>
      <c r="AF26" s="466"/>
      <c r="AG26" s="466"/>
      <c r="AH26" s="466"/>
      <c r="AI26" s="466"/>
      <c r="AJ26" s="106"/>
      <c r="AK26" s="466" t="str">
        <f ca="1">+IF(INDIRECT("'"&amp;$B2&amp;"'!$e$312")=0,"",INDIRECT("'"&amp;$B2&amp;"'!$e$312"))</f>
        <v/>
      </c>
      <c r="AL26" s="466"/>
      <c r="AM26" s="466"/>
      <c r="AN26" s="466"/>
      <c r="AO26" s="466"/>
      <c r="AP26" s="466"/>
      <c r="AQ26" s="466"/>
      <c r="AR26" s="466"/>
      <c r="AS26" s="106"/>
      <c r="AT26" s="466" t="str">
        <f ca="1">+IF(INDIRECT("'"&amp;$B2&amp;"'!$f$312")=0,"",INDIRECT("'"&amp;$B2&amp;"'!$f$312"))</f>
        <v/>
      </c>
      <c r="AU26" s="466"/>
      <c r="AV26" s="466"/>
      <c r="AW26" s="466"/>
      <c r="AX26" s="466"/>
      <c r="AY26" s="466"/>
      <c r="AZ26" s="466"/>
      <c r="BA26" s="466"/>
      <c r="BC26" s="466" t="str">
        <f ca="1">+IF(INDIRECT("'"&amp;$B2&amp;"'!$g$312")=0,"",INDIRECT("'"&amp;$B2&amp;"'!$g$312"))</f>
        <v/>
      </c>
      <c r="BD26" s="466"/>
      <c r="BE26" s="466"/>
      <c r="BF26" s="466"/>
      <c r="BG26" s="466"/>
      <c r="BH26" s="466"/>
      <c r="BI26" s="466"/>
      <c r="BJ26" s="466"/>
      <c r="BL26" s="466" t="str">
        <f ca="1">+IF(INDIRECT("'"&amp;$B2&amp;"'!$h$312")=0,"",INDIRECT("'"&amp;$B2&amp;"'!$h$312"))</f>
        <v/>
      </c>
      <c r="BM26" s="466"/>
      <c r="BN26" s="466"/>
      <c r="BO26" s="466"/>
      <c r="BP26" s="466"/>
      <c r="BQ26" s="466"/>
      <c r="BR26" s="466"/>
      <c r="BS26" s="466"/>
      <c r="BU26" s="466" t="str">
        <f ca="1">+IF(INDIRECT("'"&amp;$B2&amp;"'!$i$312")=0,"",INDIRECT("'"&amp;$B2&amp;"'!$i$312"))</f>
        <v/>
      </c>
      <c r="BV26" s="466"/>
      <c r="BW26" s="466"/>
      <c r="BX26" s="466"/>
      <c r="BY26" s="466"/>
      <c r="BZ26" s="466"/>
      <c r="CA26" s="466"/>
      <c r="CB26" s="466"/>
      <c r="CD26" s="466" t="str">
        <f ca="1">+IF(INDIRECT("'"&amp;$B2&amp;"'!$j$312")=0,"",INDIRECT("'"&amp;$B2&amp;"'!$j$312"))</f>
        <v/>
      </c>
      <c r="CE26" s="466"/>
      <c r="CF26" s="466"/>
      <c r="CG26" s="466"/>
      <c r="CH26" s="466"/>
      <c r="CI26" s="466"/>
      <c r="CJ26" s="466"/>
      <c r="CK26" s="466"/>
      <c r="CM26" s="466" t="str">
        <f ca="1">+IF(INDIRECT("'"&amp;$B2&amp;"'!$k$312")=0,"",INDIRECT("'"&amp;$B2&amp;"'!$k$312"))</f>
        <v/>
      </c>
      <c r="CN26" s="466"/>
      <c r="CO26" s="466"/>
      <c r="CP26" s="466"/>
      <c r="CQ26" s="466"/>
      <c r="CR26" s="466"/>
      <c r="CS26" s="466"/>
      <c r="CT26" s="466"/>
      <c r="CV26" s="466" t="str">
        <f ca="1">+IF(INDIRECT("'"&amp;$B2&amp;"'!$l$312")=0,"",INDIRECT("'"&amp;$B2&amp;"'!$l$312"))</f>
        <v/>
      </c>
      <c r="CW26" s="466"/>
      <c r="CX26" s="466"/>
      <c r="CY26" s="466"/>
      <c r="CZ26" s="466"/>
      <c r="DA26" s="466"/>
      <c r="DB26" s="466"/>
      <c r="DC26" s="466"/>
      <c r="DE26" s="466" t="str">
        <f ca="1">+IF(INDIRECT("'"&amp;$B2&amp;"'!$m$312")=0,"",INDIRECT("'"&amp;$B2&amp;"'!$m$312"))</f>
        <v/>
      </c>
      <c r="DF26" s="466"/>
      <c r="DG26" s="466"/>
      <c r="DH26" s="466"/>
      <c r="DI26" s="466"/>
      <c r="DJ26" s="466"/>
      <c r="DK26" s="466"/>
      <c r="DL26" s="466"/>
      <c r="DN26" s="466" t="str">
        <f ca="1">+IF(INDIRECT("'"&amp;$B2&amp;"'!$n$312")=0,"",INDIRECT("'"&amp;$B2&amp;"'!$n$312"))</f>
        <v/>
      </c>
      <c r="DO26" s="466"/>
      <c r="DP26" s="466"/>
      <c r="DQ26" s="466"/>
      <c r="DR26" s="466"/>
      <c r="DS26" s="466"/>
      <c r="DT26" s="466"/>
      <c r="DU26" s="466"/>
      <c r="DW26" s="466" t="str">
        <f ca="1">+IF(INDIRECT("'"&amp;$B2&amp;"'!$o$312")=0,"",INDIRECT("'"&amp;$B2&amp;"'!$o$312"))</f>
        <v/>
      </c>
      <c r="DX26" s="466"/>
      <c r="DY26" s="466"/>
      <c r="DZ26" s="466"/>
      <c r="EA26" s="466"/>
      <c r="EB26" s="466"/>
      <c r="EC26" s="466"/>
      <c r="ED26" s="466"/>
      <c r="EF26" s="466" t="str">
        <f ca="1">+IF(INDIRECT("'"&amp;$B2&amp;"'!$p$312")=0,"",INDIRECT("'"&amp;$B2&amp;"'!$p$312"))</f>
        <v/>
      </c>
      <c r="EG26" s="466"/>
      <c r="EH26" s="466"/>
      <c r="EI26" s="466"/>
      <c r="EJ26" s="466"/>
      <c r="EK26" s="466"/>
      <c r="EL26" s="466"/>
      <c r="EM26" s="466"/>
      <c r="EO26" s="466" t="str">
        <f ca="1">+IF(INDIRECT("'"&amp;$B2&amp;"'!$q$312")=0,"",INDIRECT("'"&amp;$B2&amp;"'!$q$312"))</f>
        <v/>
      </c>
      <c r="EP26" s="466"/>
      <c r="EQ26" s="466"/>
      <c r="ER26" s="466"/>
      <c r="ES26" s="466"/>
      <c r="ET26" s="466"/>
      <c r="EU26" s="466"/>
      <c r="EV26" s="466"/>
      <c r="EX26" s="466" t="str">
        <f ca="1">+IF(INDIRECT("'"&amp;$B2&amp;"'!$r$312")=0,"",INDIRECT("'"&amp;$B2&amp;"'!$r$312"))</f>
        <v/>
      </c>
      <c r="EY26" s="466"/>
      <c r="EZ26" s="466"/>
      <c r="FA26" s="466"/>
      <c r="FB26" s="466"/>
      <c r="FC26" s="466"/>
      <c r="FD26" s="466"/>
      <c r="FE26" s="466"/>
      <c r="FG26" s="466" t="str">
        <f ca="1">+IF(INDIRECT("'"&amp;$B2&amp;"'!$s$312")=0,"",INDIRECT("'"&amp;$B2&amp;"'!$s$312"))</f>
        <v/>
      </c>
      <c r="FH26" s="466"/>
      <c r="FI26" s="466"/>
      <c r="FJ26" s="466"/>
      <c r="FK26" s="466"/>
      <c r="FL26" s="466"/>
      <c r="FM26" s="466"/>
      <c r="FN26" s="466"/>
      <c r="FP26" s="466" t="str">
        <f ca="1">+IF(INDIRECT("'"&amp;$B2&amp;"'!$t$312")=0,"",INDIRECT("'"&amp;$B2&amp;"'!$t$312"))</f>
        <v/>
      </c>
      <c r="FQ26" s="466"/>
      <c r="FR26" s="466"/>
      <c r="FS26" s="466"/>
      <c r="FT26" s="466"/>
      <c r="FU26" s="466"/>
      <c r="FV26" s="466"/>
      <c r="FW26" s="466"/>
      <c r="FY26" s="466" t="str">
        <f ca="1">+IF(INDIRECT("'"&amp;$B2&amp;"'!$u$312")=0,"",INDIRECT("'"&amp;$B2&amp;"'!$u$312"))</f>
        <v/>
      </c>
      <c r="FZ26" s="466"/>
      <c r="GA26" s="466"/>
      <c r="GB26" s="466"/>
      <c r="GC26" s="466"/>
      <c r="GD26" s="466"/>
      <c r="GE26" s="466"/>
      <c r="GF26" s="466"/>
      <c r="GH26" s="466" t="str">
        <f ca="1">+IF(INDIRECT("'"&amp;$B2&amp;"'!$v$312")=0,"",INDIRECT("'"&amp;$B2&amp;"'!$v$312"))</f>
        <v/>
      </c>
      <c r="GI26" s="466"/>
      <c r="GJ26" s="466"/>
      <c r="GK26" s="466"/>
      <c r="GL26" s="466"/>
      <c r="GM26" s="466"/>
      <c r="GN26" s="466"/>
      <c r="GO26" s="466"/>
      <c r="GQ26" s="466" t="str">
        <f ca="1">+IF(INDIRECT("'"&amp;$B2&amp;"'!$w$312")=0,"",INDIRECT("'"&amp;$B2&amp;"'!$w$312"))</f>
        <v/>
      </c>
      <c r="GR26" s="466"/>
      <c r="GS26" s="466"/>
      <c r="GT26" s="466"/>
      <c r="GU26" s="466"/>
      <c r="GV26" s="466"/>
      <c r="GW26" s="466"/>
      <c r="GX26" s="466"/>
      <c r="GZ26" s="466" t="str">
        <f ca="1">+IF(INDIRECT("'"&amp;$B2&amp;"'!$x$312")=0,"",INDIRECT("'"&amp;$B2&amp;"'!$x$312"))</f>
        <v/>
      </c>
      <c r="HA26" s="466"/>
      <c r="HB26" s="466"/>
      <c r="HC26" s="466"/>
      <c r="HD26" s="466"/>
      <c r="HE26" s="466"/>
      <c r="HF26" s="466"/>
      <c r="HG26" s="466"/>
      <c r="HI26" s="466" t="str">
        <f ca="1">+IF(INDIRECT("'"&amp;$B2&amp;"'!$y$312")=0,"",INDIRECT("'"&amp;$B2&amp;"'!$y$312"))</f>
        <v/>
      </c>
      <c r="HJ26" s="466"/>
      <c r="HK26" s="466"/>
      <c r="HL26" s="466"/>
      <c r="HM26" s="466"/>
      <c r="HN26" s="466"/>
      <c r="HO26" s="466"/>
      <c r="HP26" s="466"/>
      <c r="HR26" s="466" t="str">
        <f ca="1">+IF(INDIRECT("'"&amp;$B2&amp;"'!$z$312")=0,"",INDIRECT("'"&amp;$B2&amp;"'!$z$312"))</f>
        <v/>
      </c>
      <c r="HS26" s="466"/>
      <c r="HT26" s="466"/>
      <c r="HU26" s="466"/>
      <c r="HV26" s="466"/>
      <c r="HW26" s="466"/>
      <c r="HX26" s="466"/>
      <c r="HY26" s="466"/>
      <c r="IA26" s="466" t="str">
        <f ca="1">+IF(INDIRECT("'"&amp;$B2&amp;"'!$aa$312")=0,"",INDIRECT("'"&amp;$B2&amp;"'!$aa$312"))</f>
        <v/>
      </c>
      <c r="IB26" s="466"/>
      <c r="IC26" s="466"/>
      <c r="ID26" s="466"/>
      <c r="IE26" s="466"/>
      <c r="IF26" s="466"/>
      <c r="IG26" s="466"/>
      <c r="IH26" s="466"/>
      <c r="IJ26" s="466" t="str">
        <f ca="1">+IF(INDIRECT("'"&amp;$B2&amp;"'!$ab$312")=0,"",INDIRECT("'"&amp;$B2&amp;"'!$ab$312"))</f>
        <v/>
      </c>
      <c r="IK26" s="466"/>
      <c r="IL26" s="466"/>
      <c r="IM26" s="466"/>
      <c r="IN26" s="466"/>
      <c r="IO26" s="466"/>
      <c r="IP26" s="466"/>
      <c r="IQ26" s="466"/>
      <c r="IS26" s="466" t="str">
        <f ca="1">+IF(INDIRECT("'"&amp;$B2&amp;"'!$ac$312")=0,"",INDIRECT("'"&amp;$B2&amp;"'!$ac$312"))</f>
        <v/>
      </c>
      <c r="IT26" s="466"/>
      <c r="IU26" s="466"/>
      <c r="IV26" s="466"/>
      <c r="IW26" s="466"/>
      <c r="IX26" s="466"/>
      <c r="IY26" s="466"/>
      <c r="IZ26" s="466"/>
      <c r="JB26" s="466" t="str">
        <f ca="1">+IF(INDIRECT("'"&amp;$B2&amp;"'!$ad$312")=0,"",INDIRECT("'"&amp;$B2&amp;"'!$ad$312"))</f>
        <v/>
      </c>
      <c r="JC26" s="466"/>
      <c r="JD26" s="466"/>
      <c r="JE26" s="466"/>
      <c r="JF26" s="466"/>
      <c r="JG26" s="466"/>
      <c r="JH26" s="466"/>
      <c r="JI26" s="466"/>
      <c r="JK26" s="466" t="str">
        <f ca="1">+IF(INDIRECT("'"&amp;$B2&amp;"'!$ae$312")=0,"",INDIRECT("'"&amp;$B2&amp;"'!$ae$312"))</f>
        <v/>
      </c>
      <c r="JL26" s="466"/>
      <c r="JM26" s="466"/>
      <c r="JN26" s="466"/>
      <c r="JO26" s="466"/>
      <c r="JP26" s="466"/>
      <c r="JQ26" s="466"/>
      <c r="JR26" s="466"/>
      <c r="JT26" s="466" t="str">
        <f ca="1">+IF(INDIRECT("'"&amp;$B2&amp;"'!$af$312")=0,"",INDIRECT("'"&amp;$B2&amp;"'!$af$312"))</f>
        <v/>
      </c>
      <c r="JU26" s="466"/>
      <c r="JV26" s="466"/>
      <c r="JW26" s="466"/>
      <c r="JX26" s="466"/>
      <c r="JY26" s="466"/>
      <c r="JZ26" s="466"/>
      <c r="KA26" s="466"/>
      <c r="KC26" s="466" t="str">
        <f ca="1">+IF(INDIRECT("'"&amp;$B2&amp;"'!$ag$312")=0,"",INDIRECT("'"&amp;$B2&amp;"'!$ag$312"))</f>
        <v/>
      </c>
      <c r="KD26" s="466"/>
      <c r="KE26" s="466"/>
      <c r="KF26" s="466"/>
      <c r="KG26" s="466"/>
      <c r="KH26" s="466"/>
      <c r="KI26" s="466"/>
      <c r="KJ26" s="466"/>
      <c r="KL26" s="466" t="str">
        <f ca="1">+IF(INDIRECT("'"&amp;$B2&amp;"'!$ah$312")=0,"",INDIRECT("'"&amp;$B2&amp;"'!$ah$312"))</f>
        <v/>
      </c>
      <c r="KM26" s="466"/>
      <c r="KN26" s="466"/>
      <c r="KO26" s="466"/>
      <c r="KP26" s="466"/>
      <c r="KQ26" s="466"/>
      <c r="KR26" s="466"/>
      <c r="KS26" s="466"/>
      <c r="KU26" s="466" t="str">
        <f ca="1">+IF(INDIRECT("'"&amp;$B2&amp;"'!$ai$312")=0,"",INDIRECT("'"&amp;$B2&amp;"'!$ai$312"))</f>
        <v/>
      </c>
      <c r="KV26" s="466"/>
      <c r="KW26" s="466"/>
      <c r="KX26" s="466"/>
      <c r="KY26" s="466"/>
      <c r="KZ26" s="466"/>
      <c r="LA26" s="466"/>
      <c r="LB26" s="466"/>
      <c r="LD26" s="466" t="str">
        <f ca="1">+IF(INDIRECT("'"&amp;$B2&amp;"'!$aj$312")=0,"",INDIRECT("'"&amp;$B2&amp;"'!$aj$312"))</f>
        <v/>
      </c>
      <c r="LE26" s="466"/>
      <c r="LF26" s="466"/>
      <c r="LG26" s="466"/>
      <c r="LH26" s="466"/>
      <c r="LI26" s="466"/>
      <c r="LJ26" s="466"/>
      <c r="LK26" s="466"/>
      <c r="LP26" s="2">
        <v>20</v>
      </c>
      <c r="LQ26" s="331" t="str">
        <f ca="1">+HLOOKUP(LQ$24,$LQ$2:$MB$12,LR26,0)</f>
        <v>Financiamiento de Proyectos</v>
      </c>
      <c r="LR26" s="333">
        <v>2</v>
      </c>
      <c r="LS26" s="332" t="str">
        <f ca="1">+IFERROR(IF(LQ26&lt;&gt;0,LQ26,""),"")</f>
        <v>Financiamiento de Proyectos</v>
      </c>
      <c r="LT26" s="323"/>
      <c r="LU26" s="331" t="str">
        <f ca="1">+HLOOKUP(LU$24,$LQ$2:$MB$12,LV26,0)</f>
        <v>Apresto Laboral</v>
      </c>
      <c r="LV26" s="333">
        <v>2</v>
      </c>
      <c r="LW26" s="332" t="str">
        <f ca="1">+IFERROR(IF(LU26&lt;&gt;0,LU26,""),"")</f>
        <v>Apresto Laboral</v>
      </c>
      <c r="LX26" s="323"/>
      <c r="LY26" s="331" t="e">
        <f>+HLOOKUP(LY$24,$LQ$2:$MB$12,LZ26,0)</f>
        <v>#N/A</v>
      </c>
      <c r="LZ26" s="333">
        <v>2</v>
      </c>
      <c r="MA26" s="332" t="str">
        <f>+IFERROR(IF(LY26&lt;&gt;0,LY26,""),"")</f>
        <v/>
      </c>
      <c r="MB26" s="323"/>
      <c r="MC26" s="331" t="e">
        <f ca="1">+HLOOKUP(MC$24,$LQ$2:$MB$12,MD26,0)</f>
        <v>#N/A</v>
      </c>
      <c r="MD26" s="333">
        <v>2</v>
      </c>
      <c r="ME26" s="332" t="str">
        <f ca="1">+IFERROR(IF(MC26&lt;&gt;0,MC26,""),"")</f>
        <v/>
      </c>
      <c r="MF26" s="323"/>
      <c r="MG26" s="331" t="e">
        <f ca="1">+HLOOKUP(MG$24,$LQ$2:$MB$12,MH26,0)</f>
        <v>#N/A</v>
      </c>
      <c r="MH26" s="333">
        <v>2</v>
      </c>
      <c r="MI26" s="332" t="str">
        <f ca="1">+IFERROR(IF(MG26&lt;&gt;0,MG26,""),"")</f>
        <v/>
      </c>
      <c r="MJ26" s="323"/>
      <c r="MK26" s="331" t="e">
        <f ca="1">+HLOOKUP(MK$24,$LQ$2:$MB$12,ML26,0)</f>
        <v>#N/A</v>
      </c>
      <c r="ML26" s="333">
        <v>2</v>
      </c>
      <c r="MM26" s="332" t="str">
        <f ca="1">+IFERROR(IF(MK26&lt;&gt;0,MK26,""),"")</f>
        <v/>
      </c>
      <c r="MN26" s="323"/>
      <c r="MO26" s="331" t="e">
        <f ca="1">+HLOOKUP(MO$24,$LQ$2:$MB$12,MP26,0)</f>
        <v>#N/A</v>
      </c>
      <c r="MP26" s="333">
        <v>2</v>
      </c>
      <c r="MQ26" s="332" t="str">
        <f ca="1">+IFERROR(IF(MO26&lt;&gt;0,MO26,""),"")</f>
        <v/>
      </c>
      <c r="MR26" s="323"/>
      <c r="MS26" s="331" t="e">
        <f ca="1">+HLOOKUP(MS$24,$LQ$2:$MB$12,MT26,0)</f>
        <v>#N/A</v>
      </c>
      <c r="MT26" s="333">
        <v>2</v>
      </c>
      <c r="MU26" s="332" t="str">
        <f ca="1">+IFERROR(IF(MS26&lt;&gt;0,MS26,""),"")</f>
        <v/>
      </c>
      <c r="MV26" s="323"/>
      <c r="MW26" s="331" t="e">
        <f ca="1">+HLOOKUP(MW$24,$LQ$2:$MB$12,MX26,0)</f>
        <v>#N/A</v>
      </c>
      <c r="MX26" s="333">
        <v>2</v>
      </c>
      <c r="MY26" s="332" t="str">
        <f ca="1">+IFERROR(IF(MW26&lt;&gt;0,MW26,""),"")</f>
        <v/>
      </c>
      <c r="MZ26" s="323"/>
      <c r="NA26" s="331" t="e">
        <f ca="1">+HLOOKUP(NA$24,$LQ$2:$MB$12,NB26,0)</f>
        <v>#N/A</v>
      </c>
      <c r="NB26" s="333">
        <v>2</v>
      </c>
      <c r="NC26" s="332" t="str">
        <f ca="1">+IFERROR(IF(NA26&lt;&gt;0,NA26,""),"")</f>
        <v/>
      </c>
      <c r="ND26" s="323"/>
      <c r="NE26" s="331" t="e">
        <f ca="1">+HLOOKUP(NE$24,$LQ$2:$MB$12,NF26,0)</f>
        <v>#N/A</v>
      </c>
      <c r="NF26" s="333">
        <v>2</v>
      </c>
      <c r="NG26" s="332" t="str">
        <f ca="1">+IFERROR(IF(NE26&lt;&gt;0,NE26,""),"")</f>
        <v/>
      </c>
      <c r="NH26" s="323"/>
      <c r="NI26" s="331" t="e">
        <f ca="1">+HLOOKUP(NI$24,$LQ$2:$MB$12,NJ26,0)</f>
        <v>#N/A</v>
      </c>
      <c r="NJ26" s="333">
        <v>2</v>
      </c>
      <c r="NK26" s="332" t="str">
        <f ca="1">+IFERROR(IF(NI26&lt;&gt;0,NI26,""),"")</f>
        <v/>
      </c>
      <c r="NL26" s="323"/>
      <c r="NM26" s="331" t="e">
        <f ca="1">+HLOOKUP(NM$24,$LQ$2:$MB$12,NN26,0)</f>
        <v>#N/A</v>
      </c>
      <c r="NN26" s="333">
        <v>2</v>
      </c>
      <c r="NO26" s="332" t="str">
        <f ca="1">+IFERROR(IF(NM26&lt;&gt;0,NM26,""),"")</f>
        <v/>
      </c>
      <c r="NP26" s="323"/>
      <c r="NQ26" s="331" t="e">
        <f ca="1">+HLOOKUP(NQ$24,$LQ$2:$MB$12,NR26,0)</f>
        <v>#N/A</v>
      </c>
      <c r="NR26" s="333">
        <v>2</v>
      </c>
      <c r="NS26" s="332" t="str">
        <f ca="1">+IFERROR(IF(NQ26&lt;&gt;0,NQ26,""),"")</f>
        <v/>
      </c>
      <c r="NT26" s="323"/>
      <c r="NU26" s="331" t="e">
        <f ca="1">+HLOOKUP(NU$24,$LQ$2:$MB$12,NV26,0)</f>
        <v>#N/A</v>
      </c>
      <c r="NV26" s="333">
        <v>2</v>
      </c>
      <c r="NW26" s="332" t="str">
        <f ca="1">+IFERROR(IF(NU26&lt;&gt;0,NU26,""),"")</f>
        <v/>
      </c>
      <c r="NX26" s="323"/>
      <c r="NY26" s="331" t="e">
        <f ca="1">+HLOOKUP(NY$24,$LQ$2:$MB$12,NZ26,0)</f>
        <v>#N/A</v>
      </c>
      <c r="NZ26" s="333">
        <v>2</v>
      </c>
      <c r="OA26" s="332" t="str">
        <f ca="1">+IFERROR(IF(NY26&lt;&gt;0,NY26,""),"")</f>
        <v/>
      </c>
      <c r="OB26" s="323"/>
      <c r="OC26" s="331" t="e">
        <f ca="1">+HLOOKUP(OC$24,$LQ$2:$MB$12,OD26,0)</f>
        <v>#N/A</v>
      </c>
      <c r="OD26" s="333">
        <v>2</v>
      </c>
      <c r="OE26" s="332" t="str">
        <f ca="1">+IFERROR(IF(OC26&lt;&gt;0,OC26,""),"")</f>
        <v/>
      </c>
      <c r="OF26" s="323"/>
      <c r="OG26" s="331" t="e">
        <f ca="1">+HLOOKUP(OG$24,$LQ$2:$MB$12,OH26,0)</f>
        <v>#N/A</v>
      </c>
      <c r="OH26" s="333">
        <v>2</v>
      </c>
      <c r="OI26" s="332" t="str">
        <f ca="1">+IFERROR(IF(OG26&lt;&gt;0,OG26,""),"")</f>
        <v/>
      </c>
      <c r="OJ26" s="323"/>
      <c r="OK26" s="331" t="e">
        <f ca="1">+HLOOKUP(OK$24,$LQ$2:$MB$12,OL26,0)</f>
        <v>#N/A</v>
      </c>
      <c r="OL26" s="333">
        <v>2</v>
      </c>
      <c r="OM26" s="332" t="str">
        <f ca="1">+IFERROR(IF(OK26&lt;&gt;0,OK26,""),"")</f>
        <v/>
      </c>
      <c r="ON26" s="323"/>
      <c r="OO26" s="331" t="e">
        <f ca="1">+HLOOKUP(OO$24,$LQ$2:$MB$12,OP26,0)</f>
        <v>#N/A</v>
      </c>
      <c r="OP26" s="333">
        <v>2</v>
      </c>
      <c r="OQ26" s="332" t="str">
        <f ca="1">+IFERROR(IF(OO26&lt;&gt;0,OO26,""),"")</f>
        <v/>
      </c>
      <c r="OR26" s="323"/>
      <c r="OS26" s="331" t="e">
        <f ca="1">+HLOOKUP(OS$24,$LQ$2:$MB$12,OT26,0)</f>
        <v>#N/A</v>
      </c>
      <c r="OT26" s="333">
        <v>2</v>
      </c>
      <c r="OU26" s="332" t="str">
        <f ca="1">+IFERROR(IF(OS26&lt;&gt;0,OS26,""),"")</f>
        <v/>
      </c>
      <c r="OV26" s="323"/>
      <c r="OW26" s="331" t="e">
        <f ca="1">+HLOOKUP(OW$24,$LQ$2:$MB$12,OX26,0)</f>
        <v>#N/A</v>
      </c>
      <c r="OX26" s="333">
        <v>2</v>
      </c>
      <c r="OY26" s="332" t="str">
        <f ca="1">+IFERROR(IF(OW26&lt;&gt;0,OW26,""),"")</f>
        <v/>
      </c>
      <c r="OZ26" s="323"/>
      <c r="PA26" s="331" t="e">
        <f ca="1">+HLOOKUP(PA$24,$LQ$2:$MB$12,PB26,0)</f>
        <v>#N/A</v>
      </c>
      <c r="PB26" s="333">
        <v>2</v>
      </c>
      <c r="PC26" s="332" t="str">
        <f ca="1">+IFERROR(IF(PA26&lt;&gt;0,PA26,""),"")</f>
        <v/>
      </c>
      <c r="PD26" s="323"/>
      <c r="PE26" s="331" t="e">
        <f ca="1">+HLOOKUP(PE$24,$LQ$2:$MB$12,PF26,0)</f>
        <v>#N/A</v>
      </c>
      <c r="PF26" s="333">
        <v>2</v>
      </c>
      <c r="PG26" s="332" t="str">
        <f ca="1">+IFERROR(IF(PE26&lt;&gt;0,PE26,""),"")</f>
        <v/>
      </c>
      <c r="PH26" s="323"/>
      <c r="PI26" s="331" t="e">
        <f ca="1">+HLOOKUP(PI$24,$LQ$2:$MB$12,PJ26,0)</f>
        <v>#N/A</v>
      </c>
      <c r="PJ26" s="333">
        <v>2</v>
      </c>
      <c r="PK26" s="332" t="str">
        <f ca="1">+IFERROR(IF(PI26&lt;&gt;0,PI26,""),"")</f>
        <v/>
      </c>
      <c r="PL26" s="323"/>
      <c r="PM26" s="331" t="e">
        <f ca="1">+HLOOKUP(PM$24,$LQ$2:$MB$12,PN26,0)</f>
        <v>#N/A</v>
      </c>
      <c r="PN26" s="333">
        <v>2</v>
      </c>
      <c r="PO26" s="332" t="str">
        <f ca="1">+IFERROR(IF(PM26&lt;&gt;0,PM26,""),"")</f>
        <v/>
      </c>
      <c r="PP26" s="323"/>
      <c r="PQ26" s="331" t="e">
        <f ca="1">+HLOOKUP(PQ$24,$LQ$2:$MB$12,PR26,0)</f>
        <v>#N/A</v>
      </c>
      <c r="PR26" s="333">
        <v>2</v>
      </c>
      <c r="PS26" s="332" t="str">
        <f ca="1">+IFERROR(IF(PQ26&lt;&gt;0,PQ26,""),"")</f>
        <v/>
      </c>
      <c r="PT26" s="323"/>
      <c r="PU26" s="331" t="e">
        <f ca="1">+HLOOKUP(PU$24,$LQ$2:$MB$12,PV26,0)</f>
        <v>#N/A</v>
      </c>
      <c r="PV26" s="333">
        <v>2</v>
      </c>
      <c r="PW26" s="332" t="str">
        <f ca="1">+IFERROR(IF(PU26&lt;&gt;0,PU26,""),"")</f>
        <v/>
      </c>
      <c r="PX26" s="323"/>
      <c r="PY26" s="331" t="e">
        <f ca="1">+HLOOKUP(PY$24,$LQ$2:$MB$12,PZ26,0)</f>
        <v>#N/A</v>
      </c>
      <c r="PZ26" s="333">
        <v>2</v>
      </c>
      <c r="QA26" s="332" t="str">
        <f ca="1">+IFERROR(IF(PY26&lt;&gt;0,PY26,""),"")</f>
        <v/>
      </c>
      <c r="QB26" s="323"/>
      <c r="QC26" s="331" t="e">
        <f ca="1">+HLOOKUP(QC$24,$LQ$2:$MB$12,QD26,0)</f>
        <v>#N/A</v>
      </c>
      <c r="QD26" s="333">
        <v>2</v>
      </c>
      <c r="QE26" s="332" t="str">
        <f ca="1">+IFERROR(IF(QC26&lt;&gt;0,QC26,""),"")</f>
        <v/>
      </c>
      <c r="QF26" s="323"/>
      <c r="QG26" s="331" t="e">
        <f ca="1">+HLOOKUP(QG$24,$LQ$2:$MB$12,QH26,0)</f>
        <v>#N/A</v>
      </c>
      <c r="QH26" s="333">
        <v>2</v>
      </c>
      <c r="QI26" s="332" t="str">
        <f ca="1">+IFERROR(IF(QG26&lt;&gt;0,QG26,""),"")</f>
        <v/>
      </c>
      <c r="QJ26" s="323"/>
      <c r="QK26" s="331" t="e">
        <f ca="1">+HLOOKUP(QK$24,$LQ$2:$MB$12,QL26,0)</f>
        <v>#N/A</v>
      </c>
      <c r="QL26" s="333">
        <v>2</v>
      </c>
      <c r="QM26" s="332" t="str">
        <f ca="1">+IFERROR(IF(QK26&lt;&gt;0,QK26,""),"")</f>
        <v/>
      </c>
      <c r="QN26" s="323"/>
      <c r="QO26" s="331" t="e">
        <f ca="1">+HLOOKUP(QO$24,$LQ$2:$MB$12,QP26,0)</f>
        <v>#N/A</v>
      </c>
      <c r="QP26" s="333">
        <v>2</v>
      </c>
      <c r="QQ26" s="332" t="str">
        <f ca="1">+IFERROR(IF(QO26&lt;&gt;0,QO26,""),"")</f>
        <v/>
      </c>
      <c r="QR26" s="323"/>
      <c r="QS26" s="331" t="e">
        <f ca="1">+HLOOKUP(QS$24,$LQ$2:$MB$12,QT26,0)</f>
        <v>#N/A</v>
      </c>
      <c r="QT26" s="333">
        <v>2</v>
      </c>
      <c r="QU26" s="332" t="str">
        <f ca="1">+IFERROR(IF(QS26&lt;&gt;0,QS26,""),"")</f>
        <v/>
      </c>
      <c r="QV26" s="323"/>
      <c r="QW26" s="331" t="e">
        <f ca="1">+HLOOKUP(QW$24,$LQ$2:$MB$12,QX26,0)</f>
        <v>#N/A</v>
      </c>
      <c r="QX26" s="333">
        <v>2</v>
      </c>
      <c r="QY26" s="332" t="str">
        <f ca="1">+IFERROR(IF(QW26&lt;&gt;0,QW26,""),"")</f>
        <v/>
      </c>
    </row>
    <row r="27" spans="2:467" customFormat="1" ht="2.1" customHeight="1" thickBot="1" x14ac:dyDescent="0.3">
      <c r="B27" s="124"/>
      <c r="C27" s="124"/>
      <c r="D27" s="234"/>
      <c r="E27" s="234"/>
      <c r="F27" s="234"/>
      <c r="G27" s="234"/>
      <c r="H27" s="234"/>
      <c r="I27" s="124"/>
      <c r="J27" s="234"/>
      <c r="K27" s="234"/>
      <c r="L27" s="234"/>
      <c r="M27" s="234"/>
      <c r="N27" s="234"/>
      <c r="O27" s="234"/>
      <c r="P27" s="234"/>
      <c r="Q27" s="234"/>
      <c r="R27" s="124"/>
      <c r="S27" s="234"/>
      <c r="T27" s="234"/>
      <c r="U27" s="234"/>
      <c r="V27" s="234"/>
      <c r="W27" s="234"/>
      <c r="X27" s="234"/>
      <c r="Y27" s="234"/>
      <c r="Z27" s="234"/>
      <c r="AA27" s="124"/>
      <c r="AB27" s="234"/>
      <c r="AC27" s="234"/>
      <c r="AD27" s="234"/>
      <c r="AE27" s="234"/>
      <c r="AF27" s="234"/>
      <c r="AG27" s="234"/>
      <c r="AH27" s="234"/>
      <c r="AI27" s="234"/>
      <c r="AJ27" s="124"/>
      <c r="AK27" s="234"/>
      <c r="AL27" s="234"/>
      <c r="AM27" s="234"/>
      <c r="AN27" s="234"/>
      <c r="AO27" s="234"/>
      <c r="AP27" s="234"/>
      <c r="AQ27" s="234"/>
      <c r="AR27" s="234"/>
      <c r="AS27" s="124"/>
      <c r="AT27" s="234"/>
      <c r="AU27" s="234"/>
      <c r="AV27" s="234"/>
      <c r="AW27" s="234"/>
      <c r="AX27" s="234"/>
      <c r="AY27" s="234"/>
      <c r="AZ27" s="234"/>
      <c r="BA27" s="234"/>
      <c r="BC27" s="234"/>
      <c r="BD27" s="234"/>
      <c r="BE27" s="234"/>
      <c r="BF27" s="234"/>
      <c r="BG27" s="234"/>
      <c r="BH27" s="234"/>
      <c r="BI27" s="234"/>
      <c r="BJ27" s="234"/>
      <c r="BL27" s="234"/>
      <c r="BM27" s="234"/>
      <c r="BN27" s="234"/>
      <c r="BO27" s="234"/>
      <c r="BP27" s="234"/>
      <c r="BQ27" s="234"/>
      <c r="BR27" s="234"/>
      <c r="BS27" s="234"/>
      <c r="BU27" s="234"/>
      <c r="BV27" s="234"/>
      <c r="BW27" s="234"/>
      <c r="BX27" s="234"/>
      <c r="BY27" s="234"/>
      <c r="BZ27" s="234"/>
      <c r="CA27" s="234"/>
      <c r="CB27" s="234"/>
      <c r="CD27" s="234"/>
      <c r="CE27" s="234"/>
      <c r="CF27" s="234"/>
      <c r="CG27" s="234"/>
      <c r="CH27" s="234"/>
      <c r="CI27" s="234"/>
      <c r="CJ27" s="234"/>
      <c r="CK27" s="234"/>
      <c r="CM27" s="234"/>
      <c r="CN27" s="234"/>
      <c r="CO27" s="234"/>
      <c r="CP27" s="234"/>
      <c r="CQ27" s="234"/>
      <c r="CR27" s="234"/>
      <c r="CS27" s="234"/>
      <c r="CT27" s="234"/>
      <c r="CV27" s="234"/>
      <c r="CW27" s="234"/>
      <c r="CX27" s="234"/>
      <c r="CY27" s="234"/>
      <c r="CZ27" s="234"/>
      <c r="DA27" s="234"/>
      <c r="DB27" s="234"/>
      <c r="DC27" s="234"/>
      <c r="DE27" s="234"/>
      <c r="DF27" s="234"/>
      <c r="DG27" s="234"/>
      <c r="DH27" s="234"/>
      <c r="DI27" s="234"/>
      <c r="DJ27" s="234"/>
      <c r="DK27" s="234"/>
      <c r="DL27" s="234"/>
      <c r="DN27" s="234"/>
      <c r="DO27" s="234"/>
      <c r="DP27" s="234"/>
      <c r="DQ27" s="234"/>
      <c r="DR27" s="234"/>
      <c r="DS27" s="234"/>
      <c r="DT27" s="234"/>
      <c r="DU27" s="234"/>
      <c r="DW27" s="234"/>
      <c r="DX27" s="234"/>
      <c r="DY27" s="234"/>
      <c r="DZ27" s="234"/>
      <c r="EA27" s="234"/>
      <c r="EB27" s="234"/>
      <c r="EC27" s="234"/>
      <c r="ED27" s="234"/>
      <c r="EF27" s="234"/>
      <c r="EG27" s="234"/>
      <c r="EH27" s="234"/>
      <c r="EI27" s="234"/>
      <c r="EJ27" s="234"/>
      <c r="EK27" s="234"/>
      <c r="EL27" s="234"/>
      <c r="EM27" s="234"/>
      <c r="EO27" s="234"/>
      <c r="EP27" s="234"/>
      <c r="EQ27" s="234"/>
      <c r="ER27" s="234"/>
      <c r="ES27" s="234"/>
      <c r="ET27" s="234"/>
      <c r="EU27" s="234"/>
      <c r="EV27" s="234"/>
      <c r="EX27" s="234"/>
      <c r="EY27" s="234"/>
      <c r="EZ27" s="234"/>
      <c r="FA27" s="234"/>
      <c r="FB27" s="234"/>
      <c r="FC27" s="234"/>
      <c r="FD27" s="234"/>
      <c r="FE27" s="234"/>
      <c r="FG27" s="234"/>
      <c r="FH27" s="234"/>
      <c r="FI27" s="234"/>
      <c r="FJ27" s="234"/>
      <c r="FK27" s="234"/>
      <c r="FL27" s="234"/>
      <c r="FM27" s="234"/>
      <c r="FN27" s="234"/>
      <c r="FP27" s="234"/>
      <c r="FQ27" s="234"/>
      <c r="FR27" s="234"/>
      <c r="FS27" s="234"/>
      <c r="FT27" s="234"/>
      <c r="FU27" s="234"/>
      <c r="FV27" s="234"/>
      <c r="FW27" s="234"/>
      <c r="FY27" s="234"/>
      <c r="FZ27" s="234"/>
      <c r="GA27" s="234"/>
      <c r="GB27" s="234"/>
      <c r="GC27" s="234"/>
      <c r="GD27" s="234"/>
      <c r="GE27" s="234"/>
      <c r="GF27" s="234"/>
      <c r="GH27" s="234"/>
      <c r="GI27" s="234"/>
      <c r="GJ27" s="234"/>
      <c r="GK27" s="234"/>
      <c r="GL27" s="234"/>
      <c r="GM27" s="234"/>
      <c r="GN27" s="234"/>
      <c r="GO27" s="234"/>
      <c r="GQ27" s="234"/>
      <c r="GR27" s="234"/>
      <c r="GS27" s="234"/>
      <c r="GT27" s="234"/>
      <c r="GU27" s="234"/>
      <c r="GV27" s="234"/>
      <c r="GW27" s="234"/>
      <c r="GX27" s="234"/>
      <c r="GZ27" s="234"/>
      <c r="HA27" s="234"/>
      <c r="HB27" s="234"/>
      <c r="HC27" s="234"/>
      <c r="HD27" s="234"/>
      <c r="HE27" s="234"/>
      <c r="HF27" s="234"/>
      <c r="HG27" s="234"/>
      <c r="HI27" s="234"/>
      <c r="HJ27" s="234"/>
      <c r="HK27" s="234"/>
      <c r="HL27" s="234"/>
      <c r="HM27" s="234"/>
      <c r="HN27" s="234"/>
      <c r="HO27" s="234"/>
      <c r="HP27" s="234"/>
      <c r="HR27" s="234"/>
      <c r="HS27" s="234"/>
      <c r="HT27" s="234"/>
      <c r="HU27" s="234"/>
      <c r="HV27" s="234"/>
      <c r="HW27" s="234"/>
      <c r="HX27" s="234"/>
      <c r="HY27" s="234"/>
      <c r="IA27" s="234"/>
      <c r="IB27" s="234"/>
      <c r="IC27" s="234"/>
      <c r="ID27" s="234"/>
      <c r="IE27" s="234"/>
      <c r="IF27" s="234"/>
      <c r="IG27" s="234"/>
      <c r="IH27" s="234"/>
      <c r="IJ27" s="234"/>
      <c r="IK27" s="234"/>
      <c r="IL27" s="234"/>
      <c r="IM27" s="234"/>
      <c r="IN27" s="234"/>
      <c r="IO27" s="234"/>
      <c r="IP27" s="234"/>
      <c r="IQ27" s="234"/>
      <c r="IS27" s="234"/>
      <c r="IT27" s="234"/>
      <c r="IU27" s="234"/>
      <c r="IV27" s="234"/>
      <c r="IW27" s="234"/>
      <c r="IX27" s="234"/>
      <c r="IY27" s="234"/>
      <c r="IZ27" s="234"/>
      <c r="JB27" s="234"/>
      <c r="JC27" s="234"/>
      <c r="JD27" s="234"/>
      <c r="JE27" s="234"/>
      <c r="JF27" s="234"/>
      <c r="JG27" s="234"/>
      <c r="JH27" s="234"/>
      <c r="JI27" s="234"/>
      <c r="JK27" s="234"/>
      <c r="JL27" s="234"/>
      <c r="JM27" s="234"/>
      <c r="JN27" s="234"/>
      <c r="JO27" s="234"/>
      <c r="JP27" s="234"/>
      <c r="JQ27" s="234"/>
      <c r="JR27" s="234"/>
      <c r="JT27" s="234"/>
      <c r="JU27" s="234"/>
      <c r="JV27" s="234"/>
      <c r="JW27" s="234"/>
      <c r="JX27" s="234"/>
      <c r="JY27" s="234"/>
      <c r="JZ27" s="234"/>
      <c r="KA27" s="234"/>
      <c r="KC27" s="234"/>
      <c r="KD27" s="234"/>
      <c r="KE27" s="234"/>
      <c r="KF27" s="234"/>
      <c r="KG27" s="234"/>
      <c r="KH27" s="234"/>
      <c r="KI27" s="234"/>
      <c r="KJ27" s="234"/>
      <c r="KL27" s="234"/>
      <c r="KM27" s="234"/>
      <c r="KN27" s="234"/>
      <c r="KO27" s="234"/>
      <c r="KP27" s="234"/>
      <c r="KQ27" s="234"/>
      <c r="KR27" s="234"/>
      <c r="KS27" s="234"/>
      <c r="KU27" s="234"/>
      <c r="KV27" s="234"/>
      <c r="KW27" s="234"/>
      <c r="KX27" s="234"/>
      <c r="KY27" s="234"/>
      <c r="KZ27" s="234"/>
      <c r="LA27" s="234"/>
      <c r="LB27" s="234"/>
      <c r="LD27" s="234"/>
      <c r="LE27" s="234"/>
      <c r="LF27" s="234"/>
      <c r="LG27" s="234"/>
      <c r="LH27" s="234"/>
      <c r="LI27" s="234"/>
      <c r="LJ27" s="234"/>
      <c r="LK27" s="234"/>
      <c r="LP27" s="2">
        <v>21</v>
      </c>
      <c r="LQ27" s="331">
        <f t="shared" ref="LQ27:LQ44" ca="1" si="0">+HLOOKUP(LQ$24,$LQ$2:$MB$12,LR27,0)</f>
        <v>0</v>
      </c>
      <c r="LR27" s="335">
        <v>3</v>
      </c>
      <c r="LS27" s="332" t="str">
        <f t="shared" ref="LS27:LS44" ca="1" si="1">+IFERROR(IF(LQ27&lt;&gt;0,LQ27,""),"")</f>
        <v/>
      </c>
      <c r="LT27" s="320"/>
      <c r="LU27" s="331" t="str">
        <f t="shared" ref="LU27:LU44" ca="1" si="2">+HLOOKUP(LU$24,$LQ$2:$MB$12,LV27,0)</f>
        <v>Capacitación en Oficios</v>
      </c>
      <c r="LV27" s="335">
        <v>3</v>
      </c>
      <c r="LW27" s="332" t="str">
        <f t="shared" ref="LW27:LW44" ca="1" si="3">+IFERROR(IF(LU27&lt;&gt;0,LU27,""),"")</f>
        <v>Capacitación en Oficios</v>
      </c>
      <c r="LX27" s="320"/>
      <c r="LY27" s="331" t="e">
        <f t="shared" ref="LY27:LY44" si="4">+HLOOKUP(LY$24,$LQ$2:$MB$12,LZ27,0)</f>
        <v>#N/A</v>
      </c>
      <c r="LZ27" s="335">
        <v>3</v>
      </c>
      <c r="MA27" s="332" t="str">
        <f t="shared" ref="MA27:MA44" si="5">+IFERROR(IF(LY27&lt;&gt;0,LY27,""),"")</f>
        <v/>
      </c>
      <c r="MB27" s="320"/>
      <c r="MC27" s="331" t="e">
        <f t="shared" ref="MC27:MC44" ca="1" si="6">+HLOOKUP(MC$24,$LQ$2:$MB$12,MD27,0)</f>
        <v>#N/A</v>
      </c>
      <c r="MD27" s="335">
        <v>3</v>
      </c>
      <c r="ME27" s="332" t="str">
        <f t="shared" ref="ME27:ME44" ca="1" si="7">+IFERROR(IF(MC27&lt;&gt;0,MC27,""),"")</f>
        <v/>
      </c>
      <c r="MF27" s="320"/>
      <c r="MG27" s="331" t="e">
        <f t="shared" ref="MG27:MG44" ca="1" si="8">+HLOOKUP(MG$24,$LQ$2:$MB$12,MH27,0)</f>
        <v>#N/A</v>
      </c>
      <c r="MH27" s="333">
        <v>3</v>
      </c>
      <c r="MI27" s="332" t="str">
        <f t="shared" ref="MI27:MI44" ca="1" si="9">+IFERROR(IF(MG27&lt;&gt;0,MG27,""),"")</f>
        <v/>
      </c>
      <c r="MJ27" s="323"/>
      <c r="MK27" s="331" t="e">
        <f t="shared" ref="MK27:MK44" ca="1" si="10">+HLOOKUP(MK$24,$LQ$2:$MB$12,ML27,0)</f>
        <v>#N/A</v>
      </c>
      <c r="ML27" s="333">
        <v>3</v>
      </c>
      <c r="MM27" s="332" t="str">
        <f t="shared" ref="MM27:MM44" ca="1" si="11">+IFERROR(IF(MK27&lt;&gt;0,MK27,""),"")</f>
        <v/>
      </c>
      <c r="MN27" s="323"/>
      <c r="MO27" s="331" t="e">
        <f t="shared" ref="MO27:MO44" ca="1" si="12">+HLOOKUP(MO$24,$LQ$2:$MB$12,MP27,0)</f>
        <v>#N/A</v>
      </c>
      <c r="MP27" s="333">
        <v>3</v>
      </c>
      <c r="MQ27" s="332" t="str">
        <f t="shared" ref="MQ27:MQ44" ca="1" si="13">+IFERROR(IF(MO27&lt;&gt;0,MO27,""),"")</f>
        <v/>
      </c>
      <c r="MR27" s="323"/>
      <c r="MS27" s="331" t="e">
        <f t="shared" ref="MS27:MS44" ca="1" si="14">+HLOOKUP(MS$24,$LQ$2:$MB$12,MT27,0)</f>
        <v>#N/A</v>
      </c>
      <c r="MT27" s="333">
        <v>3</v>
      </c>
      <c r="MU27" s="332" t="str">
        <f t="shared" ref="MU27:MU44" ca="1" si="15">+IFERROR(IF(MS27&lt;&gt;0,MS27,""),"")</f>
        <v/>
      </c>
      <c r="MV27" s="323"/>
      <c r="MW27" s="331" t="e">
        <f t="shared" ref="MW27:MW44" ca="1" si="16">+HLOOKUP(MW$24,$LQ$2:$MB$12,MX27,0)</f>
        <v>#N/A</v>
      </c>
      <c r="MX27" s="333">
        <v>3</v>
      </c>
      <c r="MY27" s="332" t="str">
        <f t="shared" ref="MY27:MY44" ca="1" si="17">+IFERROR(IF(MW27&lt;&gt;0,MW27,""),"")</f>
        <v/>
      </c>
      <c r="MZ27" s="323"/>
      <c r="NA27" s="331" t="e">
        <f t="shared" ref="NA27:NA44" ca="1" si="18">+HLOOKUP(NA$24,$LQ$2:$MB$12,NB27,0)</f>
        <v>#N/A</v>
      </c>
      <c r="NB27" s="333">
        <v>3</v>
      </c>
      <c r="NC27" s="332" t="str">
        <f t="shared" ref="NC27:NC44" ca="1" si="19">+IFERROR(IF(NA27&lt;&gt;0,NA27,""),"")</f>
        <v/>
      </c>
      <c r="ND27" s="323"/>
      <c r="NE27" s="331" t="e">
        <f t="shared" ref="NE27:NE44" ca="1" si="20">+HLOOKUP(NE$24,$LQ$2:$MB$12,NF27,0)</f>
        <v>#N/A</v>
      </c>
      <c r="NF27" s="333">
        <v>3</v>
      </c>
      <c r="NG27" s="332" t="str">
        <f t="shared" ref="NG27:NG44" ca="1" si="21">+IFERROR(IF(NE27&lt;&gt;0,NE27,""),"")</f>
        <v/>
      </c>
      <c r="NH27" s="323"/>
      <c r="NI27" s="331" t="e">
        <f t="shared" ref="NI27:NI44" ca="1" si="22">+HLOOKUP(NI$24,$LQ$2:$MB$12,NJ27,0)</f>
        <v>#N/A</v>
      </c>
      <c r="NJ27" s="333">
        <v>3</v>
      </c>
      <c r="NK27" s="332" t="str">
        <f t="shared" ref="NK27:NK44" ca="1" si="23">+IFERROR(IF(NI27&lt;&gt;0,NI27,""),"")</f>
        <v/>
      </c>
      <c r="NL27" s="323"/>
      <c r="NM27" s="331" t="e">
        <f t="shared" ref="NM27:NM44" ca="1" si="24">+HLOOKUP(NM$24,$LQ$2:$MB$12,NN27,0)</f>
        <v>#N/A</v>
      </c>
      <c r="NN27" s="333">
        <v>3</v>
      </c>
      <c r="NO27" s="332" t="str">
        <f t="shared" ref="NO27:NO44" ca="1" si="25">+IFERROR(IF(NM27&lt;&gt;0,NM27,""),"")</f>
        <v/>
      </c>
      <c r="NP27" s="323"/>
      <c r="NQ27" s="331" t="e">
        <f t="shared" ref="NQ27:NQ44" ca="1" si="26">+HLOOKUP(NQ$24,$LQ$2:$MB$12,NR27,0)</f>
        <v>#N/A</v>
      </c>
      <c r="NR27" s="333">
        <v>3</v>
      </c>
      <c r="NS27" s="332" t="str">
        <f t="shared" ref="NS27:NS44" ca="1" si="27">+IFERROR(IF(NQ27&lt;&gt;0,NQ27,""),"")</f>
        <v/>
      </c>
      <c r="NT27" s="323"/>
      <c r="NU27" s="331" t="e">
        <f t="shared" ref="NU27:NU44" ca="1" si="28">+HLOOKUP(NU$24,$LQ$2:$MB$12,NV27,0)</f>
        <v>#N/A</v>
      </c>
      <c r="NV27" s="333">
        <v>3</v>
      </c>
      <c r="NW27" s="332" t="str">
        <f t="shared" ref="NW27:NW44" ca="1" si="29">+IFERROR(IF(NU27&lt;&gt;0,NU27,""),"")</f>
        <v/>
      </c>
      <c r="NX27" s="323"/>
      <c r="NY27" s="331" t="e">
        <f t="shared" ref="NY27:NY44" ca="1" si="30">+HLOOKUP(NY$24,$LQ$2:$MB$12,NZ27,0)</f>
        <v>#N/A</v>
      </c>
      <c r="NZ27" s="333">
        <v>3</v>
      </c>
      <c r="OA27" s="332" t="str">
        <f t="shared" ref="OA27:OA44" ca="1" si="31">+IFERROR(IF(NY27&lt;&gt;0,NY27,""),"")</f>
        <v/>
      </c>
      <c r="OB27" s="323"/>
      <c r="OC27" s="331" t="e">
        <f t="shared" ref="OC27:OC44" ca="1" si="32">+HLOOKUP(OC$24,$LQ$2:$MB$12,OD27,0)</f>
        <v>#N/A</v>
      </c>
      <c r="OD27" s="333">
        <v>3</v>
      </c>
      <c r="OE27" s="332" t="str">
        <f t="shared" ref="OE27:OE44" ca="1" si="33">+IFERROR(IF(OC27&lt;&gt;0,OC27,""),"")</f>
        <v/>
      </c>
      <c r="OF27" s="323"/>
      <c r="OG27" s="331" t="e">
        <f t="shared" ref="OG27:OG44" ca="1" si="34">+HLOOKUP(OG$24,$LQ$2:$MB$12,OH27,0)</f>
        <v>#N/A</v>
      </c>
      <c r="OH27" s="333">
        <v>3</v>
      </c>
      <c r="OI27" s="332" t="str">
        <f t="shared" ref="OI27:OI44" ca="1" si="35">+IFERROR(IF(OG27&lt;&gt;0,OG27,""),"")</f>
        <v/>
      </c>
      <c r="OJ27" s="323"/>
      <c r="OK27" s="331" t="e">
        <f t="shared" ref="OK27:OK44" ca="1" si="36">+HLOOKUP(OK$24,$LQ$2:$MB$12,OL27,0)</f>
        <v>#N/A</v>
      </c>
      <c r="OL27" s="333">
        <v>3</v>
      </c>
      <c r="OM27" s="332" t="str">
        <f t="shared" ref="OM27:OM44" ca="1" si="37">+IFERROR(IF(OK27&lt;&gt;0,OK27,""),"")</f>
        <v/>
      </c>
      <c r="ON27" s="323"/>
      <c r="OO27" s="331" t="e">
        <f t="shared" ref="OO27:OO44" ca="1" si="38">+HLOOKUP(OO$24,$LQ$2:$MB$12,OP27,0)</f>
        <v>#N/A</v>
      </c>
      <c r="OP27" s="333">
        <v>3</v>
      </c>
      <c r="OQ27" s="332" t="str">
        <f t="shared" ref="OQ27:OQ44" ca="1" si="39">+IFERROR(IF(OO27&lt;&gt;0,OO27,""),"")</f>
        <v/>
      </c>
      <c r="OR27" s="323"/>
      <c r="OS27" s="331" t="e">
        <f t="shared" ref="OS27:OS44" ca="1" si="40">+HLOOKUP(OS$24,$LQ$2:$MB$12,OT27,0)</f>
        <v>#N/A</v>
      </c>
      <c r="OT27" s="333">
        <v>3</v>
      </c>
      <c r="OU27" s="332" t="str">
        <f t="shared" ref="OU27:OU44" ca="1" si="41">+IFERROR(IF(OS27&lt;&gt;0,OS27,""),"")</f>
        <v/>
      </c>
      <c r="OV27" s="323"/>
      <c r="OW27" s="331" t="e">
        <f t="shared" ref="OW27:OW44" ca="1" si="42">+HLOOKUP(OW$24,$LQ$2:$MB$12,OX27,0)</f>
        <v>#N/A</v>
      </c>
      <c r="OX27" s="333">
        <v>3</v>
      </c>
      <c r="OY27" s="332" t="str">
        <f t="shared" ref="OY27:OY44" ca="1" si="43">+IFERROR(IF(OW27&lt;&gt;0,OW27,""),"")</f>
        <v/>
      </c>
      <c r="OZ27" s="323"/>
      <c r="PA27" s="331" t="e">
        <f t="shared" ref="PA27:PA44" ca="1" si="44">+HLOOKUP(PA$24,$LQ$2:$MB$12,PB27,0)</f>
        <v>#N/A</v>
      </c>
      <c r="PB27" s="333">
        <v>3</v>
      </c>
      <c r="PC27" s="332" t="str">
        <f t="shared" ref="PC27:PC44" ca="1" si="45">+IFERROR(IF(PA27&lt;&gt;0,PA27,""),"")</f>
        <v/>
      </c>
      <c r="PD27" s="323"/>
      <c r="PE27" s="331" t="e">
        <f t="shared" ref="PE27:PE44" ca="1" si="46">+HLOOKUP(PE$24,$LQ$2:$MB$12,PF27,0)</f>
        <v>#N/A</v>
      </c>
      <c r="PF27" s="333">
        <v>3</v>
      </c>
      <c r="PG27" s="332" t="str">
        <f t="shared" ref="PG27:PG44" ca="1" si="47">+IFERROR(IF(PE27&lt;&gt;0,PE27,""),"")</f>
        <v/>
      </c>
      <c r="PH27" s="323"/>
      <c r="PI27" s="331" t="e">
        <f t="shared" ref="PI27:PI44" ca="1" si="48">+HLOOKUP(PI$24,$LQ$2:$MB$12,PJ27,0)</f>
        <v>#N/A</v>
      </c>
      <c r="PJ27" s="333">
        <v>3</v>
      </c>
      <c r="PK27" s="332" t="str">
        <f t="shared" ref="PK27:PK44" ca="1" si="49">+IFERROR(IF(PI27&lt;&gt;0,PI27,""),"")</f>
        <v/>
      </c>
      <c r="PL27" s="323"/>
      <c r="PM27" s="331" t="e">
        <f t="shared" ref="PM27:PM44" ca="1" si="50">+HLOOKUP(PM$24,$LQ$2:$MB$12,PN27,0)</f>
        <v>#N/A</v>
      </c>
      <c r="PN27" s="333">
        <v>3</v>
      </c>
      <c r="PO27" s="332" t="str">
        <f t="shared" ref="PO27:PO44" ca="1" si="51">+IFERROR(IF(PM27&lt;&gt;0,PM27,""),"")</f>
        <v/>
      </c>
      <c r="PP27" s="323"/>
      <c r="PQ27" s="331" t="e">
        <f t="shared" ref="PQ27:PQ44" ca="1" si="52">+HLOOKUP(PQ$24,$LQ$2:$MB$12,PR27,0)</f>
        <v>#N/A</v>
      </c>
      <c r="PR27" s="333">
        <v>3</v>
      </c>
      <c r="PS27" s="332" t="str">
        <f t="shared" ref="PS27:PS44" ca="1" si="53">+IFERROR(IF(PQ27&lt;&gt;0,PQ27,""),"")</f>
        <v/>
      </c>
      <c r="PT27" s="323"/>
      <c r="PU27" s="331" t="e">
        <f t="shared" ref="PU27:PU44" ca="1" si="54">+HLOOKUP(PU$24,$LQ$2:$MB$12,PV27,0)</f>
        <v>#N/A</v>
      </c>
      <c r="PV27" s="333">
        <v>3</v>
      </c>
      <c r="PW27" s="332" t="str">
        <f t="shared" ref="PW27:PW44" ca="1" si="55">+IFERROR(IF(PU27&lt;&gt;0,PU27,""),"")</f>
        <v/>
      </c>
      <c r="PX27" s="323"/>
      <c r="PY27" s="331" t="e">
        <f t="shared" ref="PY27:PY44" ca="1" si="56">+HLOOKUP(PY$24,$LQ$2:$MB$12,PZ27,0)</f>
        <v>#N/A</v>
      </c>
      <c r="PZ27" s="333">
        <v>3</v>
      </c>
      <c r="QA27" s="332" t="str">
        <f t="shared" ref="QA27:QA44" ca="1" si="57">+IFERROR(IF(PY27&lt;&gt;0,PY27,""),"")</f>
        <v/>
      </c>
      <c r="QB27" s="323"/>
      <c r="QC27" s="331" t="e">
        <f t="shared" ref="QC27:QC44" ca="1" si="58">+HLOOKUP(QC$24,$LQ$2:$MB$12,QD27,0)</f>
        <v>#N/A</v>
      </c>
      <c r="QD27" s="333">
        <v>3</v>
      </c>
      <c r="QE27" s="332" t="str">
        <f t="shared" ref="QE27:QE44" ca="1" si="59">+IFERROR(IF(QC27&lt;&gt;0,QC27,""),"")</f>
        <v/>
      </c>
      <c r="QF27" s="323"/>
      <c r="QG27" s="331" t="e">
        <f t="shared" ref="QG27:QG44" ca="1" si="60">+HLOOKUP(QG$24,$LQ$2:$MB$12,QH27,0)</f>
        <v>#N/A</v>
      </c>
      <c r="QH27" s="333">
        <v>3</v>
      </c>
      <c r="QI27" s="332" t="str">
        <f t="shared" ref="QI27:QI44" ca="1" si="61">+IFERROR(IF(QG27&lt;&gt;0,QG27,""),"")</f>
        <v/>
      </c>
      <c r="QJ27" s="323"/>
      <c r="QK27" s="331" t="e">
        <f t="shared" ref="QK27:QK44" ca="1" si="62">+HLOOKUP(QK$24,$LQ$2:$MB$12,QL27,0)</f>
        <v>#N/A</v>
      </c>
      <c r="QL27" s="333">
        <v>3</v>
      </c>
      <c r="QM27" s="332" t="str">
        <f t="shared" ref="QM27:QM44" ca="1" si="63">+IFERROR(IF(QK27&lt;&gt;0,QK27,""),"")</f>
        <v/>
      </c>
      <c r="QN27" s="323"/>
      <c r="QO27" s="331" t="e">
        <f t="shared" ref="QO27:QO44" ca="1" si="64">+HLOOKUP(QO$24,$LQ$2:$MB$12,QP27,0)</f>
        <v>#N/A</v>
      </c>
      <c r="QP27" s="333">
        <v>3</v>
      </c>
      <c r="QQ27" s="332" t="str">
        <f t="shared" ref="QQ27:QQ44" ca="1" si="65">+IFERROR(IF(QO27&lt;&gt;0,QO27,""),"")</f>
        <v/>
      </c>
      <c r="QR27" s="323"/>
      <c r="QS27" s="331" t="e">
        <f t="shared" ref="QS27:QS44" ca="1" si="66">+HLOOKUP(QS$24,$LQ$2:$MB$12,QT27,0)</f>
        <v>#N/A</v>
      </c>
      <c r="QT27" s="333">
        <v>3</v>
      </c>
      <c r="QU27" s="332" t="str">
        <f t="shared" ref="QU27:QU44" ca="1" si="67">+IFERROR(IF(QS27&lt;&gt;0,QS27,""),"")</f>
        <v/>
      </c>
      <c r="QV27" s="323"/>
      <c r="QW27" s="331" t="e">
        <f t="shared" ref="QW27:QW44" ca="1" si="68">+HLOOKUP(QW$24,$LQ$2:$MB$12,QX27,0)</f>
        <v>#N/A</v>
      </c>
      <c r="QX27" s="333">
        <v>3</v>
      </c>
      <c r="QY27" s="332" t="str">
        <f t="shared" ref="QY27:QY44" ca="1" si="69">+IFERROR(IF(QW27&lt;&gt;0,QW27,""),"")</f>
        <v/>
      </c>
    </row>
    <row r="28" spans="2:467" ht="89.25" customHeight="1" thickBot="1" x14ac:dyDescent="0.3">
      <c r="B28" s="7"/>
      <c r="C28" s="7"/>
      <c r="D28" s="468" t="s">
        <v>243</v>
      </c>
      <c r="E28" s="468"/>
      <c r="F28" s="468"/>
      <c r="G28" s="468"/>
      <c r="H28" s="468"/>
      <c r="I28" s="73"/>
      <c r="J28" s="466" t="str">
        <f ca="1">+IF(INDIRECT("'"&amp;$B2&amp;"'!$B$313")=0,"",INDIRECT("'"&amp;$B2&amp;"'!$B$313"))</f>
        <v>No tiene.</v>
      </c>
      <c r="K28" s="466"/>
      <c r="L28" s="466"/>
      <c r="M28" s="466"/>
      <c r="N28" s="466"/>
      <c r="O28" s="466"/>
      <c r="P28" s="466"/>
      <c r="Q28" s="466"/>
      <c r="R28" s="73"/>
      <c r="S28" s="466" t="str">
        <f ca="1">+IF(INDIRECT("'"&amp;$B2&amp;"'!$c$313")=0,"",INDIRECT("'"&amp;$B2&amp;"'!$c$313"))</f>
        <v>No tiene.</v>
      </c>
      <c r="T28" s="466"/>
      <c r="U28" s="466"/>
      <c r="V28" s="466"/>
      <c r="W28" s="466"/>
      <c r="X28" s="466"/>
      <c r="Y28" s="466"/>
      <c r="Z28" s="466"/>
      <c r="AA28" s="130"/>
      <c r="AB28" s="466"/>
      <c r="AC28" s="466"/>
      <c r="AD28" s="466"/>
      <c r="AE28" s="466"/>
      <c r="AF28" s="466"/>
      <c r="AG28" s="466"/>
      <c r="AH28" s="466"/>
      <c r="AI28" s="466"/>
      <c r="AJ28" s="7"/>
      <c r="AK28" s="466" t="str">
        <f ca="1">+IF(INDIRECT("'"&amp;$B2&amp;"'!$e$313")=0,"",INDIRECT("'"&amp;$B2&amp;"'!$e$313"))</f>
        <v/>
      </c>
      <c r="AL28" s="466"/>
      <c r="AM28" s="466"/>
      <c r="AN28" s="466"/>
      <c r="AO28" s="466"/>
      <c r="AP28" s="466"/>
      <c r="AQ28" s="466"/>
      <c r="AR28" s="466"/>
      <c r="AS28" s="7"/>
      <c r="AT28" s="466" t="str">
        <f ca="1">+IF(INDIRECT("'"&amp;$B2&amp;"'!$f$313")=0,"",INDIRECT("'"&amp;$B2&amp;"'!$f$313"))</f>
        <v/>
      </c>
      <c r="AU28" s="466"/>
      <c r="AV28" s="466"/>
      <c r="AW28" s="466"/>
      <c r="AX28" s="466"/>
      <c r="AY28" s="466"/>
      <c r="AZ28" s="466"/>
      <c r="BA28" s="466"/>
      <c r="BC28" s="466" t="str">
        <f ca="1">+IF(INDIRECT("'"&amp;$B2&amp;"'!$g$313")=0,"",INDIRECT("'"&amp;$B2&amp;"'!$g$313"))</f>
        <v/>
      </c>
      <c r="BD28" s="466"/>
      <c r="BE28" s="466"/>
      <c r="BF28" s="466"/>
      <c r="BG28" s="466"/>
      <c r="BH28" s="466"/>
      <c r="BI28" s="466"/>
      <c r="BJ28" s="466"/>
      <c r="BL28" s="466" t="str">
        <f ca="1">+IF(INDIRECT("'"&amp;$B2&amp;"'!$h$313")=0,"",INDIRECT("'"&amp;$B2&amp;"'!$h$313"))</f>
        <v/>
      </c>
      <c r="BM28" s="466"/>
      <c r="BN28" s="466"/>
      <c r="BO28" s="466"/>
      <c r="BP28" s="466"/>
      <c r="BQ28" s="466"/>
      <c r="BR28" s="466"/>
      <c r="BS28" s="466"/>
      <c r="BU28" s="466" t="str">
        <f ca="1">+IF(INDIRECT("'"&amp;$B2&amp;"'!$i$313")=0,"",INDIRECT("'"&amp;$B2&amp;"'!$i$313"))</f>
        <v/>
      </c>
      <c r="BV28" s="466"/>
      <c r="BW28" s="466"/>
      <c r="BX28" s="466"/>
      <c r="BY28" s="466"/>
      <c r="BZ28" s="466"/>
      <c r="CA28" s="466"/>
      <c r="CB28" s="466"/>
      <c r="CD28" s="466" t="str">
        <f ca="1">+IF(INDIRECT("'"&amp;$B2&amp;"'!$j$313")=0,"",INDIRECT("'"&amp;$B2&amp;"'!$j$313"))</f>
        <v/>
      </c>
      <c r="CE28" s="466"/>
      <c r="CF28" s="466"/>
      <c r="CG28" s="466"/>
      <c r="CH28" s="466"/>
      <c r="CI28" s="466"/>
      <c r="CJ28" s="466"/>
      <c r="CK28" s="466"/>
      <c r="CM28" s="466" t="str">
        <f ca="1">+IF(INDIRECT("'"&amp;$B2&amp;"'!$k$313")=0,"",INDIRECT("'"&amp;$B2&amp;"'!$k$313"))</f>
        <v/>
      </c>
      <c r="CN28" s="466"/>
      <c r="CO28" s="466"/>
      <c r="CP28" s="466"/>
      <c r="CQ28" s="466"/>
      <c r="CR28" s="466"/>
      <c r="CS28" s="466"/>
      <c r="CT28" s="466"/>
      <c r="CV28" s="466" t="str">
        <f ca="1">+IF(INDIRECT("'"&amp;$B2&amp;"'!$l$313")=0,"",INDIRECT("'"&amp;$B2&amp;"'!$l$313"))</f>
        <v/>
      </c>
      <c r="CW28" s="466"/>
      <c r="CX28" s="466"/>
      <c r="CY28" s="466"/>
      <c r="CZ28" s="466"/>
      <c r="DA28" s="466"/>
      <c r="DB28" s="466"/>
      <c r="DC28" s="466"/>
      <c r="DE28" s="466" t="str">
        <f ca="1">+IF(INDIRECT("'"&amp;$B2&amp;"'!$m$313")=0,"",INDIRECT("'"&amp;$B2&amp;"'!$m$313"))</f>
        <v/>
      </c>
      <c r="DF28" s="466"/>
      <c r="DG28" s="466"/>
      <c r="DH28" s="466"/>
      <c r="DI28" s="466"/>
      <c r="DJ28" s="466"/>
      <c r="DK28" s="466"/>
      <c r="DL28" s="466"/>
      <c r="DN28" s="466" t="str">
        <f ca="1">+IF(INDIRECT("'"&amp;$B2&amp;"'!$n$313")=0,"",INDIRECT("'"&amp;$B2&amp;"'!$n$313"))</f>
        <v/>
      </c>
      <c r="DO28" s="466"/>
      <c r="DP28" s="466"/>
      <c r="DQ28" s="466"/>
      <c r="DR28" s="466"/>
      <c r="DS28" s="466"/>
      <c r="DT28" s="466"/>
      <c r="DU28" s="466"/>
      <c r="DW28" s="466" t="str">
        <f ca="1">+IF(INDIRECT("'"&amp;$B2&amp;"'!$o$313")=0,"",INDIRECT("'"&amp;$B2&amp;"'!$o$313"))</f>
        <v/>
      </c>
      <c r="DX28" s="466"/>
      <c r="DY28" s="466"/>
      <c r="DZ28" s="466"/>
      <c r="EA28" s="466"/>
      <c r="EB28" s="466"/>
      <c r="EC28" s="466"/>
      <c r="ED28" s="466"/>
      <c r="EF28" s="466" t="str">
        <f ca="1">+IF(INDIRECT("'"&amp;$B2&amp;"'!$p$313")=0,"",INDIRECT("'"&amp;$B2&amp;"'!$p$313"))</f>
        <v/>
      </c>
      <c r="EG28" s="466"/>
      <c r="EH28" s="466"/>
      <c r="EI28" s="466"/>
      <c r="EJ28" s="466"/>
      <c r="EK28" s="466"/>
      <c r="EL28" s="466"/>
      <c r="EM28" s="466"/>
      <c r="EO28" s="466" t="str">
        <f ca="1">+IF(INDIRECT("'"&amp;$B2&amp;"'!$q$313")=0,"",INDIRECT("'"&amp;$B2&amp;"'!$q$313"))</f>
        <v/>
      </c>
      <c r="EP28" s="466"/>
      <c r="EQ28" s="466"/>
      <c r="ER28" s="466"/>
      <c r="ES28" s="466"/>
      <c r="ET28" s="466"/>
      <c r="EU28" s="466"/>
      <c r="EV28" s="466"/>
      <c r="EX28" s="466" t="str">
        <f ca="1">+IF(INDIRECT("'"&amp;$B2&amp;"'!$r$313")=0,"",INDIRECT("'"&amp;$B2&amp;"'!$r$313"))</f>
        <v/>
      </c>
      <c r="EY28" s="466"/>
      <c r="EZ28" s="466"/>
      <c r="FA28" s="466"/>
      <c r="FB28" s="466"/>
      <c r="FC28" s="466"/>
      <c r="FD28" s="466"/>
      <c r="FE28" s="466"/>
      <c r="FG28" s="466" t="str">
        <f ca="1">+IF(INDIRECT("'"&amp;$B2&amp;"'!$s$313")=0,"",INDIRECT("'"&amp;$B2&amp;"'!$s$313"))</f>
        <v/>
      </c>
      <c r="FH28" s="466"/>
      <c r="FI28" s="466"/>
      <c r="FJ28" s="466"/>
      <c r="FK28" s="466"/>
      <c r="FL28" s="466"/>
      <c r="FM28" s="466"/>
      <c r="FN28" s="466"/>
      <c r="FP28" s="466" t="str">
        <f ca="1">+IF(INDIRECT("'"&amp;$B2&amp;"'!$t$313")=0,"",INDIRECT("'"&amp;$B2&amp;"'!$t$313"))</f>
        <v/>
      </c>
      <c r="FQ28" s="466"/>
      <c r="FR28" s="466"/>
      <c r="FS28" s="466"/>
      <c r="FT28" s="466"/>
      <c r="FU28" s="466"/>
      <c r="FV28" s="466"/>
      <c r="FW28" s="466"/>
      <c r="FY28" s="466" t="str">
        <f ca="1">+IF(INDIRECT("'"&amp;$B2&amp;"'!$u$313")=0,"",INDIRECT("'"&amp;$B2&amp;"'!$u$313"))</f>
        <v/>
      </c>
      <c r="FZ28" s="466"/>
      <c r="GA28" s="466"/>
      <c r="GB28" s="466"/>
      <c r="GC28" s="466"/>
      <c r="GD28" s="466"/>
      <c r="GE28" s="466"/>
      <c r="GF28" s="466"/>
      <c r="GH28" s="466" t="str">
        <f ca="1">+IF(INDIRECT("'"&amp;$B2&amp;"'!$v$313")=0,"",INDIRECT("'"&amp;$B2&amp;"'!$v$313"))</f>
        <v/>
      </c>
      <c r="GI28" s="466"/>
      <c r="GJ28" s="466"/>
      <c r="GK28" s="466"/>
      <c r="GL28" s="466"/>
      <c r="GM28" s="466"/>
      <c r="GN28" s="466"/>
      <c r="GO28" s="466"/>
      <c r="GQ28" s="466" t="str">
        <f ca="1">+IF(INDIRECT("'"&amp;$B2&amp;"'!$w$313")=0,"",INDIRECT("'"&amp;$B2&amp;"'!$w$313"))</f>
        <v/>
      </c>
      <c r="GR28" s="466"/>
      <c r="GS28" s="466"/>
      <c r="GT28" s="466"/>
      <c r="GU28" s="466"/>
      <c r="GV28" s="466"/>
      <c r="GW28" s="466"/>
      <c r="GX28" s="466"/>
      <c r="GZ28" s="466" t="str">
        <f ca="1">+IF(INDIRECT("'"&amp;$B2&amp;"'!$x$313")=0,"",INDIRECT("'"&amp;$B2&amp;"'!$x$313"))</f>
        <v/>
      </c>
      <c r="HA28" s="466"/>
      <c r="HB28" s="466"/>
      <c r="HC28" s="466"/>
      <c r="HD28" s="466"/>
      <c r="HE28" s="466"/>
      <c r="HF28" s="466"/>
      <c r="HG28" s="466"/>
      <c r="HI28" s="466" t="str">
        <f ca="1">+IF(INDIRECT("'"&amp;$B2&amp;"'!$y$313")=0,"",INDIRECT("'"&amp;$B2&amp;"'!$y$313"))</f>
        <v/>
      </c>
      <c r="HJ28" s="466"/>
      <c r="HK28" s="466"/>
      <c r="HL28" s="466"/>
      <c r="HM28" s="466"/>
      <c r="HN28" s="466"/>
      <c r="HO28" s="466"/>
      <c r="HP28" s="466"/>
      <c r="HR28" s="466" t="str">
        <f ca="1">+IF(INDIRECT("'"&amp;$B2&amp;"'!$z$313")=0,"",INDIRECT("'"&amp;$B2&amp;"'!$z$313"))</f>
        <v/>
      </c>
      <c r="HS28" s="466"/>
      <c r="HT28" s="466"/>
      <c r="HU28" s="466"/>
      <c r="HV28" s="466"/>
      <c r="HW28" s="466"/>
      <c r="HX28" s="466"/>
      <c r="HY28" s="466"/>
      <c r="IA28" s="466" t="str">
        <f ca="1">+IF(INDIRECT("'"&amp;$B2&amp;"'!$aa$313")=0,"",INDIRECT("'"&amp;$B2&amp;"'!$aa$313"))</f>
        <v/>
      </c>
      <c r="IB28" s="466"/>
      <c r="IC28" s="466"/>
      <c r="ID28" s="466"/>
      <c r="IE28" s="466"/>
      <c r="IF28" s="466"/>
      <c r="IG28" s="466"/>
      <c r="IH28" s="466"/>
      <c r="IJ28" s="466" t="str">
        <f ca="1">+IF(INDIRECT("'"&amp;$B2&amp;"'!$ab$313")=0,"",INDIRECT("'"&amp;$B2&amp;"'!$ab$313"))</f>
        <v/>
      </c>
      <c r="IK28" s="466"/>
      <c r="IL28" s="466"/>
      <c r="IM28" s="466"/>
      <c r="IN28" s="466"/>
      <c r="IO28" s="466"/>
      <c r="IP28" s="466"/>
      <c r="IQ28" s="466"/>
      <c r="IS28" s="466" t="str">
        <f ca="1">+IF(INDIRECT("'"&amp;$B2&amp;"'!$ac$313")=0,"",INDIRECT("'"&amp;$B2&amp;"'!$ac$313"))</f>
        <v/>
      </c>
      <c r="IT28" s="466"/>
      <c r="IU28" s="466"/>
      <c r="IV28" s="466"/>
      <c r="IW28" s="466"/>
      <c r="IX28" s="466"/>
      <c r="IY28" s="466"/>
      <c r="IZ28" s="466"/>
      <c r="JB28" s="466" t="str">
        <f ca="1">+IF(INDIRECT("'"&amp;$B2&amp;"'!$ad$313")=0,"",INDIRECT("'"&amp;$B2&amp;"'!$ad$313"))</f>
        <v/>
      </c>
      <c r="JC28" s="466"/>
      <c r="JD28" s="466"/>
      <c r="JE28" s="466"/>
      <c r="JF28" s="466"/>
      <c r="JG28" s="466"/>
      <c r="JH28" s="466"/>
      <c r="JI28" s="466"/>
      <c r="JK28" s="466" t="str">
        <f ca="1">+IF(INDIRECT("'"&amp;$B2&amp;"'!$ae$313")=0,"",INDIRECT("'"&amp;$B2&amp;"'!$ae$313"))</f>
        <v/>
      </c>
      <c r="JL28" s="466"/>
      <c r="JM28" s="466"/>
      <c r="JN28" s="466"/>
      <c r="JO28" s="466"/>
      <c r="JP28" s="466"/>
      <c r="JQ28" s="466"/>
      <c r="JR28" s="466"/>
      <c r="JT28" s="466" t="str">
        <f ca="1">+IF(INDIRECT("'"&amp;$B2&amp;"'!$af$313")=0,"",INDIRECT("'"&amp;$B2&amp;"'!$af$313"))</f>
        <v/>
      </c>
      <c r="JU28" s="466"/>
      <c r="JV28" s="466"/>
      <c r="JW28" s="466"/>
      <c r="JX28" s="466"/>
      <c r="JY28" s="466"/>
      <c r="JZ28" s="466"/>
      <c r="KA28" s="466"/>
      <c r="KC28" s="466" t="str">
        <f ca="1">+IF(INDIRECT("'"&amp;$B2&amp;"'!$ag$313")=0,"",INDIRECT("'"&amp;$B2&amp;"'!$ag$313"))</f>
        <v/>
      </c>
      <c r="KD28" s="466"/>
      <c r="KE28" s="466"/>
      <c r="KF28" s="466"/>
      <c r="KG28" s="466"/>
      <c r="KH28" s="466"/>
      <c r="KI28" s="466"/>
      <c r="KJ28" s="466"/>
      <c r="KL28" s="466" t="str">
        <f ca="1">+IF(INDIRECT("'"&amp;$B2&amp;"'!$ah$313")=0,"",INDIRECT("'"&amp;$B2&amp;"'!$ah$313"))</f>
        <v/>
      </c>
      <c r="KM28" s="466"/>
      <c r="KN28" s="466"/>
      <c r="KO28" s="466"/>
      <c r="KP28" s="466"/>
      <c r="KQ28" s="466"/>
      <c r="KR28" s="466"/>
      <c r="KS28" s="466"/>
      <c r="KU28" s="466" t="str">
        <f ca="1">+IF(INDIRECT("'"&amp;$B2&amp;"'!$ai$313")=0,"",INDIRECT("'"&amp;$B2&amp;"'!$ai$313"))</f>
        <v/>
      </c>
      <c r="KV28" s="466"/>
      <c r="KW28" s="466"/>
      <c r="KX28" s="466"/>
      <c r="KY28" s="466"/>
      <c r="KZ28" s="466"/>
      <c r="LA28" s="466"/>
      <c r="LB28" s="466"/>
      <c r="LD28" s="466" t="str">
        <f ca="1">+IF(INDIRECT("'"&amp;$B2&amp;"'!$aj$313")=0,"",INDIRECT("'"&amp;$B2&amp;"'!$aj$313"))</f>
        <v/>
      </c>
      <c r="LE28" s="466"/>
      <c r="LF28" s="466"/>
      <c r="LG28" s="466"/>
      <c r="LH28" s="466"/>
      <c r="LI28" s="466"/>
      <c r="LJ28" s="466"/>
      <c r="LK28" s="466"/>
      <c r="LP28" s="9">
        <v>22</v>
      </c>
      <c r="LQ28" s="331">
        <f t="shared" ca="1" si="0"/>
        <v>0</v>
      </c>
      <c r="LR28" s="334">
        <v>4</v>
      </c>
      <c r="LS28" s="332" t="str">
        <f t="shared" ca="1" si="1"/>
        <v/>
      </c>
      <c r="LT28" s="320"/>
      <c r="LU28" s="331" t="str">
        <f t="shared" ca="1" si="2"/>
        <v>Cursos, Charlas y Talleres</v>
      </c>
      <c r="LV28" s="334">
        <v>4</v>
      </c>
      <c r="LW28" s="332" t="str">
        <f t="shared" ca="1" si="3"/>
        <v>Cursos, Charlas y Talleres</v>
      </c>
      <c r="LX28" s="320"/>
      <c r="LY28" s="331" t="e">
        <f t="shared" si="4"/>
        <v>#N/A</v>
      </c>
      <c r="LZ28" s="334">
        <v>4</v>
      </c>
      <c r="MA28" s="332" t="str">
        <f t="shared" si="5"/>
        <v/>
      </c>
      <c r="MB28" s="320"/>
      <c r="MC28" s="331" t="e">
        <f t="shared" ca="1" si="6"/>
        <v>#N/A</v>
      </c>
      <c r="MD28" s="334">
        <v>4</v>
      </c>
      <c r="ME28" s="332" t="str">
        <f t="shared" ca="1" si="7"/>
        <v/>
      </c>
      <c r="MF28" s="320"/>
      <c r="MG28" s="331" t="e">
        <f t="shared" ca="1" si="8"/>
        <v>#N/A</v>
      </c>
      <c r="MH28" s="333">
        <v>4</v>
      </c>
      <c r="MI28" s="332" t="str">
        <f t="shared" ca="1" si="9"/>
        <v/>
      </c>
      <c r="MJ28" s="323"/>
      <c r="MK28" s="331" t="e">
        <f t="shared" ca="1" si="10"/>
        <v>#N/A</v>
      </c>
      <c r="ML28" s="333">
        <v>4</v>
      </c>
      <c r="MM28" s="332" t="str">
        <f t="shared" ca="1" si="11"/>
        <v/>
      </c>
      <c r="MN28" s="323"/>
      <c r="MO28" s="331" t="e">
        <f t="shared" ca="1" si="12"/>
        <v>#N/A</v>
      </c>
      <c r="MP28" s="333">
        <v>4</v>
      </c>
      <c r="MQ28" s="332" t="str">
        <f t="shared" ca="1" si="13"/>
        <v/>
      </c>
      <c r="MR28" s="323"/>
      <c r="MS28" s="331" t="e">
        <f t="shared" ca="1" si="14"/>
        <v>#N/A</v>
      </c>
      <c r="MT28" s="333">
        <v>4</v>
      </c>
      <c r="MU28" s="332" t="str">
        <f t="shared" ca="1" si="15"/>
        <v/>
      </c>
      <c r="MV28" s="323"/>
      <c r="MW28" s="331" t="e">
        <f t="shared" ca="1" si="16"/>
        <v>#N/A</v>
      </c>
      <c r="MX28" s="333">
        <v>4</v>
      </c>
      <c r="MY28" s="332" t="str">
        <f t="shared" ca="1" si="17"/>
        <v/>
      </c>
      <c r="MZ28" s="323"/>
      <c r="NA28" s="331" t="e">
        <f t="shared" ca="1" si="18"/>
        <v>#N/A</v>
      </c>
      <c r="NB28" s="333">
        <v>4</v>
      </c>
      <c r="NC28" s="332" t="str">
        <f t="shared" ca="1" si="19"/>
        <v/>
      </c>
      <c r="ND28" s="323"/>
      <c r="NE28" s="331" t="e">
        <f t="shared" ca="1" si="20"/>
        <v>#N/A</v>
      </c>
      <c r="NF28" s="333">
        <v>4</v>
      </c>
      <c r="NG28" s="332" t="str">
        <f t="shared" ca="1" si="21"/>
        <v/>
      </c>
      <c r="NH28" s="323"/>
      <c r="NI28" s="331" t="e">
        <f t="shared" ca="1" si="22"/>
        <v>#N/A</v>
      </c>
      <c r="NJ28" s="333">
        <v>4</v>
      </c>
      <c r="NK28" s="332" t="str">
        <f t="shared" ca="1" si="23"/>
        <v/>
      </c>
      <c r="NL28" s="323"/>
      <c r="NM28" s="331" t="e">
        <f t="shared" ca="1" si="24"/>
        <v>#N/A</v>
      </c>
      <c r="NN28" s="333">
        <v>4</v>
      </c>
      <c r="NO28" s="332" t="str">
        <f t="shared" ca="1" si="25"/>
        <v/>
      </c>
      <c r="NP28" s="323"/>
      <c r="NQ28" s="331" t="e">
        <f t="shared" ca="1" si="26"/>
        <v>#N/A</v>
      </c>
      <c r="NR28" s="333">
        <v>4</v>
      </c>
      <c r="NS28" s="332" t="str">
        <f t="shared" ca="1" si="27"/>
        <v/>
      </c>
      <c r="NT28" s="323"/>
      <c r="NU28" s="331" t="e">
        <f t="shared" ca="1" si="28"/>
        <v>#N/A</v>
      </c>
      <c r="NV28" s="333">
        <v>4</v>
      </c>
      <c r="NW28" s="332" t="str">
        <f t="shared" ca="1" si="29"/>
        <v/>
      </c>
      <c r="NX28" s="323"/>
      <c r="NY28" s="331" t="e">
        <f t="shared" ca="1" si="30"/>
        <v>#N/A</v>
      </c>
      <c r="NZ28" s="333">
        <v>4</v>
      </c>
      <c r="OA28" s="332" t="str">
        <f t="shared" ca="1" si="31"/>
        <v/>
      </c>
      <c r="OB28" s="323"/>
      <c r="OC28" s="331" t="e">
        <f t="shared" ca="1" si="32"/>
        <v>#N/A</v>
      </c>
      <c r="OD28" s="333">
        <v>4</v>
      </c>
      <c r="OE28" s="332" t="str">
        <f t="shared" ca="1" si="33"/>
        <v/>
      </c>
      <c r="OF28" s="323"/>
      <c r="OG28" s="331" t="e">
        <f t="shared" ca="1" si="34"/>
        <v>#N/A</v>
      </c>
      <c r="OH28" s="333">
        <v>4</v>
      </c>
      <c r="OI28" s="332" t="str">
        <f t="shared" ca="1" si="35"/>
        <v/>
      </c>
      <c r="OJ28" s="323"/>
      <c r="OK28" s="331" t="e">
        <f t="shared" ca="1" si="36"/>
        <v>#N/A</v>
      </c>
      <c r="OL28" s="333">
        <v>4</v>
      </c>
      <c r="OM28" s="332" t="str">
        <f t="shared" ca="1" si="37"/>
        <v/>
      </c>
      <c r="ON28" s="323"/>
      <c r="OO28" s="331" t="e">
        <f t="shared" ca="1" si="38"/>
        <v>#N/A</v>
      </c>
      <c r="OP28" s="333">
        <v>4</v>
      </c>
      <c r="OQ28" s="332" t="str">
        <f t="shared" ca="1" si="39"/>
        <v/>
      </c>
      <c r="OR28" s="323"/>
      <c r="OS28" s="331" t="e">
        <f t="shared" ca="1" si="40"/>
        <v>#N/A</v>
      </c>
      <c r="OT28" s="333">
        <v>4</v>
      </c>
      <c r="OU28" s="332" t="str">
        <f t="shared" ca="1" si="41"/>
        <v/>
      </c>
      <c r="OV28" s="323"/>
      <c r="OW28" s="331" t="e">
        <f t="shared" ca="1" si="42"/>
        <v>#N/A</v>
      </c>
      <c r="OX28" s="333">
        <v>4</v>
      </c>
      <c r="OY28" s="332" t="str">
        <f t="shared" ca="1" si="43"/>
        <v/>
      </c>
      <c r="OZ28" s="323"/>
      <c r="PA28" s="331" t="e">
        <f t="shared" ca="1" si="44"/>
        <v>#N/A</v>
      </c>
      <c r="PB28" s="333">
        <v>4</v>
      </c>
      <c r="PC28" s="332" t="str">
        <f t="shared" ca="1" si="45"/>
        <v/>
      </c>
      <c r="PD28" s="323"/>
      <c r="PE28" s="331" t="e">
        <f t="shared" ca="1" si="46"/>
        <v>#N/A</v>
      </c>
      <c r="PF28" s="333">
        <v>4</v>
      </c>
      <c r="PG28" s="332" t="str">
        <f t="shared" ca="1" si="47"/>
        <v/>
      </c>
      <c r="PH28" s="323"/>
      <c r="PI28" s="331" t="e">
        <f t="shared" ca="1" si="48"/>
        <v>#N/A</v>
      </c>
      <c r="PJ28" s="333">
        <v>4</v>
      </c>
      <c r="PK28" s="332" t="str">
        <f t="shared" ca="1" si="49"/>
        <v/>
      </c>
      <c r="PL28" s="323"/>
      <c r="PM28" s="331" t="e">
        <f t="shared" ca="1" si="50"/>
        <v>#N/A</v>
      </c>
      <c r="PN28" s="333">
        <v>4</v>
      </c>
      <c r="PO28" s="332" t="str">
        <f t="shared" ca="1" si="51"/>
        <v/>
      </c>
      <c r="PP28" s="323"/>
      <c r="PQ28" s="331" t="e">
        <f t="shared" ca="1" si="52"/>
        <v>#N/A</v>
      </c>
      <c r="PR28" s="333">
        <v>4</v>
      </c>
      <c r="PS28" s="332" t="str">
        <f t="shared" ca="1" si="53"/>
        <v/>
      </c>
      <c r="PT28" s="323"/>
      <c r="PU28" s="331" t="e">
        <f t="shared" ca="1" si="54"/>
        <v>#N/A</v>
      </c>
      <c r="PV28" s="333">
        <v>4</v>
      </c>
      <c r="PW28" s="332" t="str">
        <f t="shared" ca="1" si="55"/>
        <v/>
      </c>
      <c r="PX28" s="323"/>
      <c r="PY28" s="331" t="e">
        <f t="shared" ca="1" si="56"/>
        <v>#N/A</v>
      </c>
      <c r="PZ28" s="333">
        <v>4</v>
      </c>
      <c r="QA28" s="332" t="str">
        <f t="shared" ca="1" si="57"/>
        <v/>
      </c>
      <c r="QB28" s="323"/>
      <c r="QC28" s="331" t="e">
        <f t="shared" ca="1" si="58"/>
        <v>#N/A</v>
      </c>
      <c r="QD28" s="333">
        <v>4</v>
      </c>
      <c r="QE28" s="332" t="str">
        <f t="shared" ca="1" si="59"/>
        <v/>
      </c>
      <c r="QF28" s="323"/>
      <c r="QG28" s="331" t="e">
        <f t="shared" ca="1" si="60"/>
        <v>#N/A</v>
      </c>
      <c r="QH28" s="333">
        <v>4</v>
      </c>
      <c r="QI28" s="332" t="str">
        <f t="shared" ca="1" si="61"/>
        <v/>
      </c>
      <c r="QJ28" s="323"/>
      <c r="QK28" s="331" t="e">
        <f t="shared" ca="1" si="62"/>
        <v>#N/A</v>
      </c>
      <c r="QL28" s="333">
        <v>4</v>
      </c>
      <c r="QM28" s="332" t="str">
        <f t="shared" ca="1" si="63"/>
        <v/>
      </c>
      <c r="QN28" s="323"/>
      <c r="QO28" s="331" t="e">
        <f t="shared" ca="1" si="64"/>
        <v>#N/A</v>
      </c>
      <c r="QP28" s="333">
        <v>4</v>
      </c>
      <c r="QQ28" s="332" t="str">
        <f t="shared" ca="1" si="65"/>
        <v/>
      </c>
      <c r="QR28" s="323"/>
      <c r="QS28" s="331" t="e">
        <f t="shared" ca="1" si="66"/>
        <v>#N/A</v>
      </c>
      <c r="QT28" s="333">
        <v>4</v>
      </c>
      <c r="QU28" s="332" t="str">
        <f t="shared" ca="1" si="67"/>
        <v/>
      </c>
      <c r="QV28" s="323"/>
      <c r="QW28" s="331" t="e">
        <f t="shared" ca="1" si="68"/>
        <v>#N/A</v>
      </c>
      <c r="QX28" s="333">
        <v>4</v>
      </c>
      <c r="QY28" s="332" t="str">
        <f t="shared" ca="1" si="69"/>
        <v/>
      </c>
    </row>
    <row r="29" spans="2:467" customFormat="1" ht="2.1" customHeight="1" thickBot="1" x14ac:dyDescent="0.3">
      <c r="B29" s="124"/>
      <c r="C29" s="124"/>
      <c r="D29" s="234"/>
      <c r="E29" s="234"/>
      <c r="F29" s="234"/>
      <c r="G29" s="234"/>
      <c r="H29" s="234"/>
      <c r="I29" s="124"/>
      <c r="J29" s="234"/>
      <c r="K29" s="234"/>
      <c r="L29" s="234"/>
      <c r="M29" s="234"/>
      <c r="N29" s="234"/>
      <c r="O29" s="234"/>
      <c r="P29" s="234"/>
      <c r="Q29" s="234"/>
      <c r="R29" s="124"/>
      <c r="S29" s="234"/>
      <c r="T29" s="234"/>
      <c r="U29" s="234"/>
      <c r="V29" s="234"/>
      <c r="W29" s="234"/>
      <c r="X29" s="234"/>
      <c r="Y29" s="234"/>
      <c r="Z29" s="234"/>
      <c r="AA29" s="124"/>
      <c r="AB29" s="234"/>
      <c r="AC29" s="234"/>
      <c r="AD29" s="234"/>
      <c r="AE29" s="234"/>
      <c r="AF29" s="234"/>
      <c r="AG29" s="234"/>
      <c r="AH29" s="234"/>
      <c r="AI29" s="234"/>
      <c r="AJ29" s="124"/>
      <c r="AK29" s="234"/>
      <c r="AL29" s="234"/>
      <c r="AM29" s="234"/>
      <c r="AN29" s="234"/>
      <c r="AO29" s="234"/>
      <c r="AP29" s="234"/>
      <c r="AQ29" s="234"/>
      <c r="AR29" s="234"/>
      <c r="AS29" s="124"/>
      <c r="AT29" s="234"/>
      <c r="AU29" s="234"/>
      <c r="AV29" s="234"/>
      <c r="AW29" s="234"/>
      <c r="AX29" s="234"/>
      <c r="AY29" s="234"/>
      <c r="AZ29" s="234"/>
      <c r="BA29" s="234"/>
      <c r="BC29" s="234"/>
      <c r="BD29" s="234"/>
      <c r="BE29" s="234"/>
      <c r="BF29" s="234"/>
      <c r="BG29" s="234"/>
      <c r="BH29" s="234"/>
      <c r="BI29" s="234"/>
      <c r="BJ29" s="234"/>
      <c r="BL29" s="234"/>
      <c r="BM29" s="234"/>
      <c r="BN29" s="234"/>
      <c r="BO29" s="234"/>
      <c r="BP29" s="234"/>
      <c r="BQ29" s="234"/>
      <c r="BR29" s="234"/>
      <c r="BS29" s="234"/>
      <c r="BU29" s="234"/>
      <c r="BV29" s="234"/>
      <c r="BW29" s="234"/>
      <c r="BX29" s="234"/>
      <c r="BY29" s="234"/>
      <c r="BZ29" s="234"/>
      <c r="CA29" s="234"/>
      <c r="CB29" s="234"/>
      <c r="CD29" s="234"/>
      <c r="CE29" s="234"/>
      <c r="CF29" s="234"/>
      <c r="CG29" s="234"/>
      <c r="CH29" s="234"/>
      <c r="CI29" s="234"/>
      <c r="CJ29" s="234"/>
      <c r="CK29" s="234"/>
      <c r="CM29" s="234"/>
      <c r="CN29" s="234"/>
      <c r="CO29" s="234"/>
      <c r="CP29" s="234"/>
      <c r="CQ29" s="234"/>
      <c r="CR29" s="234"/>
      <c r="CS29" s="234"/>
      <c r="CT29" s="234"/>
      <c r="CV29" s="234"/>
      <c r="CW29" s="234"/>
      <c r="CX29" s="234"/>
      <c r="CY29" s="234"/>
      <c r="CZ29" s="234"/>
      <c r="DA29" s="234"/>
      <c r="DB29" s="234"/>
      <c r="DC29" s="234"/>
      <c r="DE29" s="234"/>
      <c r="DF29" s="234"/>
      <c r="DG29" s="234"/>
      <c r="DH29" s="234"/>
      <c r="DI29" s="234"/>
      <c r="DJ29" s="234"/>
      <c r="DK29" s="234"/>
      <c r="DL29" s="234"/>
      <c r="DN29" s="234"/>
      <c r="DO29" s="234"/>
      <c r="DP29" s="234"/>
      <c r="DQ29" s="234"/>
      <c r="DR29" s="234"/>
      <c r="DS29" s="234"/>
      <c r="DT29" s="234"/>
      <c r="DU29" s="234"/>
      <c r="DW29" s="234"/>
      <c r="DX29" s="234"/>
      <c r="DY29" s="234"/>
      <c r="DZ29" s="234"/>
      <c r="EA29" s="234"/>
      <c r="EB29" s="234"/>
      <c r="EC29" s="234"/>
      <c r="ED29" s="234"/>
      <c r="EF29" s="234"/>
      <c r="EG29" s="234"/>
      <c r="EH29" s="234"/>
      <c r="EI29" s="234"/>
      <c r="EJ29" s="234"/>
      <c r="EK29" s="234"/>
      <c r="EL29" s="234"/>
      <c r="EM29" s="234"/>
      <c r="EO29" s="234"/>
      <c r="EP29" s="234"/>
      <c r="EQ29" s="234"/>
      <c r="ER29" s="234"/>
      <c r="ES29" s="234"/>
      <c r="ET29" s="234"/>
      <c r="EU29" s="234"/>
      <c r="EV29" s="234"/>
      <c r="EX29" s="234"/>
      <c r="EY29" s="234"/>
      <c r="EZ29" s="234"/>
      <c r="FA29" s="234"/>
      <c r="FB29" s="234"/>
      <c r="FC29" s="234"/>
      <c r="FD29" s="234"/>
      <c r="FE29" s="234"/>
      <c r="FG29" s="234"/>
      <c r="FH29" s="234"/>
      <c r="FI29" s="234"/>
      <c r="FJ29" s="234"/>
      <c r="FK29" s="234"/>
      <c r="FL29" s="234"/>
      <c r="FM29" s="234"/>
      <c r="FN29" s="234"/>
      <c r="FP29" s="234"/>
      <c r="FQ29" s="234"/>
      <c r="FR29" s="234"/>
      <c r="FS29" s="234"/>
      <c r="FT29" s="234"/>
      <c r="FU29" s="234"/>
      <c r="FV29" s="234"/>
      <c r="FW29" s="234"/>
      <c r="FY29" s="234"/>
      <c r="FZ29" s="234"/>
      <c r="GA29" s="234"/>
      <c r="GB29" s="234"/>
      <c r="GC29" s="234"/>
      <c r="GD29" s="234"/>
      <c r="GE29" s="234"/>
      <c r="GF29" s="234"/>
      <c r="GH29" s="234"/>
      <c r="GI29" s="234"/>
      <c r="GJ29" s="234"/>
      <c r="GK29" s="234"/>
      <c r="GL29" s="234"/>
      <c r="GM29" s="234"/>
      <c r="GN29" s="234"/>
      <c r="GO29" s="234"/>
      <c r="GQ29" s="234"/>
      <c r="GR29" s="234"/>
      <c r="GS29" s="234"/>
      <c r="GT29" s="234"/>
      <c r="GU29" s="234"/>
      <c r="GV29" s="234"/>
      <c r="GW29" s="234"/>
      <c r="GX29" s="234"/>
      <c r="GZ29" s="234"/>
      <c r="HA29" s="234"/>
      <c r="HB29" s="234"/>
      <c r="HC29" s="234"/>
      <c r="HD29" s="234"/>
      <c r="HE29" s="234"/>
      <c r="HF29" s="234"/>
      <c r="HG29" s="234"/>
      <c r="HI29" s="234"/>
      <c r="HJ29" s="234"/>
      <c r="HK29" s="234"/>
      <c r="HL29" s="234"/>
      <c r="HM29" s="234"/>
      <c r="HN29" s="234"/>
      <c r="HO29" s="234"/>
      <c r="HP29" s="234"/>
      <c r="HR29" s="234"/>
      <c r="HS29" s="234"/>
      <c r="HT29" s="234"/>
      <c r="HU29" s="234"/>
      <c r="HV29" s="234"/>
      <c r="HW29" s="234"/>
      <c r="HX29" s="234"/>
      <c r="HY29" s="234"/>
      <c r="IA29" s="234"/>
      <c r="IB29" s="234"/>
      <c r="IC29" s="234"/>
      <c r="ID29" s="234"/>
      <c r="IE29" s="234"/>
      <c r="IF29" s="234"/>
      <c r="IG29" s="234"/>
      <c r="IH29" s="234"/>
      <c r="IJ29" s="234"/>
      <c r="IK29" s="234"/>
      <c r="IL29" s="234"/>
      <c r="IM29" s="234"/>
      <c r="IN29" s="234"/>
      <c r="IO29" s="234"/>
      <c r="IP29" s="234"/>
      <c r="IQ29" s="234"/>
      <c r="IS29" s="234"/>
      <c r="IT29" s="234"/>
      <c r="IU29" s="234"/>
      <c r="IV29" s="234"/>
      <c r="IW29" s="234"/>
      <c r="IX29" s="234"/>
      <c r="IY29" s="234"/>
      <c r="IZ29" s="234"/>
      <c r="JB29" s="234"/>
      <c r="JC29" s="234"/>
      <c r="JD29" s="234"/>
      <c r="JE29" s="234"/>
      <c r="JF29" s="234"/>
      <c r="JG29" s="234"/>
      <c r="JH29" s="234"/>
      <c r="JI29" s="234"/>
      <c r="JK29" s="234"/>
      <c r="JL29" s="234"/>
      <c r="JM29" s="234"/>
      <c r="JN29" s="234"/>
      <c r="JO29" s="234"/>
      <c r="JP29" s="234"/>
      <c r="JQ29" s="234"/>
      <c r="JR29" s="234"/>
      <c r="JT29" s="234"/>
      <c r="JU29" s="234"/>
      <c r="JV29" s="234"/>
      <c r="JW29" s="234"/>
      <c r="JX29" s="234"/>
      <c r="JY29" s="234"/>
      <c r="JZ29" s="234"/>
      <c r="KA29" s="234"/>
      <c r="KC29" s="234"/>
      <c r="KD29" s="234"/>
      <c r="KE29" s="234"/>
      <c r="KF29" s="234"/>
      <c r="KG29" s="234"/>
      <c r="KH29" s="234"/>
      <c r="KI29" s="234"/>
      <c r="KJ29" s="234"/>
      <c r="KL29" s="234"/>
      <c r="KM29" s="234"/>
      <c r="KN29" s="234"/>
      <c r="KO29" s="234"/>
      <c r="KP29" s="234"/>
      <c r="KQ29" s="234"/>
      <c r="KR29" s="234"/>
      <c r="KS29" s="234"/>
      <c r="KU29" s="234"/>
      <c r="KV29" s="234"/>
      <c r="KW29" s="234"/>
      <c r="KX29" s="234"/>
      <c r="KY29" s="234"/>
      <c r="KZ29" s="234"/>
      <c r="LA29" s="234"/>
      <c r="LB29" s="234"/>
      <c r="LD29" s="234"/>
      <c r="LE29" s="234"/>
      <c r="LF29" s="234"/>
      <c r="LG29" s="234"/>
      <c r="LH29" s="234"/>
      <c r="LI29" s="234"/>
      <c r="LJ29" s="234"/>
      <c r="LK29" s="234"/>
      <c r="LP29" s="2">
        <v>23</v>
      </c>
      <c r="LQ29" s="331" t="str">
        <f t="shared" ca="1" si="0"/>
        <v>Fomento Productivo y/o Capital Semilla</v>
      </c>
      <c r="LR29" s="335">
        <v>5</v>
      </c>
      <c r="LS29" s="332" t="str">
        <f t="shared" ca="1" si="1"/>
        <v>Fomento Productivo y/o Capital Semilla</v>
      </c>
      <c r="LT29" s="320"/>
      <c r="LU29" s="331" t="str">
        <f t="shared" ca="1" si="2"/>
        <v>Capacitación Técnico Profesional</v>
      </c>
      <c r="LV29" s="335">
        <v>5</v>
      </c>
      <c r="LW29" s="332" t="str">
        <f t="shared" ca="1" si="3"/>
        <v>Capacitación Técnico Profesional</v>
      </c>
      <c r="LX29" s="320"/>
      <c r="LY29" s="331" t="e">
        <f t="shared" si="4"/>
        <v>#N/A</v>
      </c>
      <c r="LZ29" s="335">
        <v>5</v>
      </c>
      <c r="MA29" s="332" t="str">
        <f t="shared" si="5"/>
        <v/>
      </c>
      <c r="MB29" s="320"/>
      <c r="MC29" s="331" t="e">
        <f t="shared" ca="1" si="6"/>
        <v>#N/A</v>
      </c>
      <c r="MD29" s="335">
        <v>5</v>
      </c>
      <c r="ME29" s="332" t="str">
        <f t="shared" ca="1" si="7"/>
        <v/>
      </c>
      <c r="MF29" s="320"/>
      <c r="MG29" s="331" t="e">
        <f t="shared" ca="1" si="8"/>
        <v>#N/A</v>
      </c>
      <c r="MH29" s="333">
        <v>5</v>
      </c>
      <c r="MI29" s="332" t="str">
        <f t="shared" ca="1" si="9"/>
        <v/>
      </c>
      <c r="MJ29" s="323"/>
      <c r="MK29" s="331" t="e">
        <f t="shared" ca="1" si="10"/>
        <v>#N/A</v>
      </c>
      <c r="ML29" s="333">
        <v>5</v>
      </c>
      <c r="MM29" s="332" t="str">
        <f t="shared" ca="1" si="11"/>
        <v/>
      </c>
      <c r="MN29" s="323"/>
      <c r="MO29" s="331" t="e">
        <f t="shared" ca="1" si="12"/>
        <v>#N/A</v>
      </c>
      <c r="MP29" s="333">
        <v>5</v>
      </c>
      <c r="MQ29" s="332" t="str">
        <f t="shared" ca="1" si="13"/>
        <v/>
      </c>
      <c r="MR29" s="323"/>
      <c r="MS29" s="331" t="e">
        <f t="shared" ca="1" si="14"/>
        <v>#N/A</v>
      </c>
      <c r="MT29" s="333">
        <v>5</v>
      </c>
      <c r="MU29" s="332" t="str">
        <f t="shared" ca="1" si="15"/>
        <v/>
      </c>
      <c r="MV29" s="323"/>
      <c r="MW29" s="331" t="e">
        <f t="shared" ca="1" si="16"/>
        <v>#N/A</v>
      </c>
      <c r="MX29" s="333">
        <v>5</v>
      </c>
      <c r="MY29" s="332" t="str">
        <f t="shared" ca="1" si="17"/>
        <v/>
      </c>
      <c r="MZ29" s="323"/>
      <c r="NA29" s="331" t="e">
        <f t="shared" ca="1" si="18"/>
        <v>#N/A</v>
      </c>
      <c r="NB29" s="333">
        <v>5</v>
      </c>
      <c r="NC29" s="332" t="str">
        <f t="shared" ca="1" si="19"/>
        <v/>
      </c>
      <c r="ND29" s="323"/>
      <c r="NE29" s="331" t="e">
        <f t="shared" ca="1" si="20"/>
        <v>#N/A</v>
      </c>
      <c r="NF29" s="333">
        <v>5</v>
      </c>
      <c r="NG29" s="332" t="str">
        <f t="shared" ca="1" si="21"/>
        <v/>
      </c>
      <c r="NH29" s="323"/>
      <c r="NI29" s="331" t="e">
        <f t="shared" ca="1" si="22"/>
        <v>#N/A</v>
      </c>
      <c r="NJ29" s="333">
        <v>5</v>
      </c>
      <c r="NK29" s="332" t="str">
        <f t="shared" ca="1" si="23"/>
        <v/>
      </c>
      <c r="NL29" s="323"/>
      <c r="NM29" s="331" t="e">
        <f t="shared" ca="1" si="24"/>
        <v>#N/A</v>
      </c>
      <c r="NN29" s="333">
        <v>5</v>
      </c>
      <c r="NO29" s="332" t="str">
        <f t="shared" ca="1" si="25"/>
        <v/>
      </c>
      <c r="NP29" s="323"/>
      <c r="NQ29" s="331" t="e">
        <f t="shared" ca="1" si="26"/>
        <v>#N/A</v>
      </c>
      <c r="NR29" s="333">
        <v>5</v>
      </c>
      <c r="NS29" s="332" t="str">
        <f t="shared" ca="1" si="27"/>
        <v/>
      </c>
      <c r="NT29" s="323"/>
      <c r="NU29" s="331" t="e">
        <f t="shared" ca="1" si="28"/>
        <v>#N/A</v>
      </c>
      <c r="NV29" s="333">
        <v>5</v>
      </c>
      <c r="NW29" s="332" t="str">
        <f t="shared" ca="1" si="29"/>
        <v/>
      </c>
      <c r="NX29" s="323"/>
      <c r="NY29" s="331" t="e">
        <f t="shared" ca="1" si="30"/>
        <v>#N/A</v>
      </c>
      <c r="NZ29" s="333">
        <v>5</v>
      </c>
      <c r="OA29" s="332" t="str">
        <f t="shared" ca="1" si="31"/>
        <v/>
      </c>
      <c r="OB29" s="323"/>
      <c r="OC29" s="331" t="e">
        <f t="shared" ca="1" si="32"/>
        <v>#N/A</v>
      </c>
      <c r="OD29" s="333">
        <v>5</v>
      </c>
      <c r="OE29" s="332" t="str">
        <f t="shared" ca="1" si="33"/>
        <v/>
      </c>
      <c r="OF29" s="323"/>
      <c r="OG29" s="331" t="e">
        <f t="shared" ca="1" si="34"/>
        <v>#N/A</v>
      </c>
      <c r="OH29" s="333">
        <v>5</v>
      </c>
      <c r="OI29" s="332" t="str">
        <f t="shared" ca="1" si="35"/>
        <v/>
      </c>
      <c r="OJ29" s="323"/>
      <c r="OK29" s="331" t="e">
        <f t="shared" ca="1" si="36"/>
        <v>#N/A</v>
      </c>
      <c r="OL29" s="333">
        <v>5</v>
      </c>
      <c r="OM29" s="332" t="str">
        <f t="shared" ca="1" si="37"/>
        <v/>
      </c>
      <c r="ON29" s="323"/>
      <c r="OO29" s="331" t="e">
        <f t="shared" ca="1" si="38"/>
        <v>#N/A</v>
      </c>
      <c r="OP29" s="333">
        <v>5</v>
      </c>
      <c r="OQ29" s="332" t="str">
        <f t="shared" ca="1" si="39"/>
        <v/>
      </c>
      <c r="OR29" s="323"/>
      <c r="OS29" s="331" t="e">
        <f t="shared" ca="1" si="40"/>
        <v>#N/A</v>
      </c>
      <c r="OT29" s="333">
        <v>5</v>
      </c>
      <c r="OU29" s="332" t="str">
        <f t="shared" ca="1" si="41"/>
        <v/>
      </c>
      <c r="OV29" s="323"/>
      <c r="OW29" s="331" t="e">
        <f t="shared" ca="1" si="42"/>
        <v>#N/A</v>
      </c>
      <c r="OX29" s="333">
        <v>5</v>
      </c>
      <c r="OY29" s="332" t="str">
        <f t="shared" ca="1" si="43"/>
        <v/>
      </c>
      <c r="OZ29" s="323"/>
      <c r="PA29" s="331" t="e">
        <f t="shared" ca="1" si="44"/>
        <v>#N/A</v>
      </c>
      <c r="PB29" s="333">
        <v>5</v>
      </c>
      <c r="PC29" s="332" t="str">
        <f t="shared" ca="1" si="45"/>
        <v/>
      </c>
      <c r="PD29" s="323"/>
      <c r="PE29" s="331" t="e">
        <f t="shared" ca="1" si="46"/>
        <v>#N/A</v>
      </c>
      <c r="PF29" s="333">
        <v>5</v>
      </c>
      <c r="PG29" s="332" t="str">
        <f t="shared" ca="1" si="47"/>
        <v/>
      </c>
      <c r="PH29" s="323"/>
      <c r="PI29" s="331" t="e">
        <f t="shared" ca="1" si="48"/>
        <v>#N/A</v>
      </c>
      <c r="PJ29" s="333">
        <v>5</v>
      </c>
      <c r="PK29" s="332" t="str">
        <f t="shared" ca="1" si="49"/>
        <v/>
      </c>
      <c r="PL29" s="323"/>
      <c r="PM29" s="331" t="e">
        <f t="shared" ca="1" si="50"/>
        <v>#N/A</v>
      </c>
      <c r="PN29" s="333">
        <v>5</v>
      </c>
      <c r="PO29" s="332" t="str">
        <f t="shared" ca="1" si="51"/>
        <v/>
      </c>
      <c r="PP29" s="323"/>
      <c r="PQ29" s="331" t="e">
        <f t="shared" ca="1" si="52"/>
        <v>#N/A</v>
      </c>
      <c r="PR29" s="333">
        <v>5</v>
      </c>
      <c r="PS29" s="332" t="str">
        <f t="shared" ca="1" si="53"/>
        <v/>
      </c>
      <c r="PT29" s="323"/>
      <c r="PU29" s="331" t="e">
        <f t="shared" ca="1" si="54"/>
        <v>#N/A</v>
      </c>
      <c r="PV29" s="333">
        <v>5</v>
      </c>
      <c r="PW29" s="332" t="str">
        <f t="shared" ca="1" si="55"/>
        <v/>
      </c>
      <c r="PX29" s="323"/>
      <c r="PY29" s="331" t="e">
        <f t="shared" ca="1" si="56"/>
        <v>#N/A</v>
      </c>
      <c r="PZ29" s="333">
        <v>5</v>
      </c>
      <c r="QA29" s="332" t="str">
        <f t="shared" ca="1" si="57"/>
        <v/>
      </c>
      <c r="QB29" s="323"/>
      <c r="QC29" s="331" t="e">
        <f t="shared" ca="1" si="58"/>
        <v>#N/A</v>
      </c>
      <c r="QD29" s="333">
        <v>5</v>
      </c>
      <c r="QE29" s="332" t="str">
        <f t="shared" ca="1" si="59"/>
        <v/>
      </c>
      <c r="QF29" s="323"/>
      <c r="QG29" s="331" t="e">
        <f t="shared" ca="1" si="60"/>
        <v>#N/A</v>
      </c>
      <c r="QH29" s="333">
        <v>5</v>
      </c>
      <c r="QI29" s="332" t="str">
        <f t="shared" ca="1" si="61"/>
        <v/>
      </c>
      <c r="QJ29" s="323"/>
      <c r="QK29" s="331" t="e">
        <f t="shared" ca="1" si="62"/>
        <v>#N/A</v>
      </c>
      <c r="QL29" s="333">
        <v>5</v>
      </c>
      <c r="QM29" s="332" t="str">
        <f t="shared" ca="1" si="63"/>
        <v/>
      </c>
      <c r="QN29" s="323"/>
      <c r="QO29" s="331" t="e">
        <f t="shared" ca="1" si="64"/>
        <v>#N/A</v>
      </c>
      <c r="QP29" s="333">
        <v>5</v>
      </c>
      <c r="QQ29" s="332" t="str">
        <f t="shared" ca="1" si="65"/>
        <v/>
      </c>
      <c r="QR29" s="323"/>
      <c r="QS29" s="331" t="e">
        <f t="shared" ca="1" si="66"/>
        <v>#N/A</v>
      </c>
      <c r="QT29" s="333">
        <v>5</v>
      </c>
      <c r="QU29" s="332" t="str">
        <f t="shared" ca="1" si="67"/>
        <v/>
      </c>
      <c r="QV29" s="323"/>
      <c r="QW29" s="331" t="e">
        <f t="shared" ca="1" si="68"/>
        <v>#N/A</v>
      </c>
      <c r="QX29" s="333">
        <v>5</v>
      </c>
      <c r="QY29" s="332" t="str">
        <f t="shared" ca="1" si="69"/>
        <v/>
      </c>
    </row>
    <row r="30" spans="2:467" ht="33" customHeight="1" thickBot="1" x14ac:dyDescent="0.3">
      <c r="B30" s="7"/>
      <c r="C30" s="7"/>
      <c r="D30" s="471" t="s">
        <v>468</v>
      </c>
      <c r="E30" s="471"/>
      <c r="F30" s="471"/>
      <c r="G30" s="471"/>
      <c r="H30" s="471"/>
      <c r="I30" s="73"/>
      <c r="J30" s="467"/>
      <c r="K30" s="467"/>
      <c r="L30" s="467"/>
      <c r="M30" s="467"/>
      <c r="N30" s="467"/>
      <c r="O30" s="467"/>
      <c r="P30" s="467"/>
      <c r="Q30" s="467"/>
      <c r="R30" s="277"/>
      <c r="S30" s="467"/>
      <c r="T30" s="467"/>
      <c r="U30" s="467"/>
      <c r="V30" s="467"/>
      <c r="W30" s="467"/>
      <c r="X30" s="467"/>
      <c r="Y30" s="467"/>
      <c r="Z30" s="467"/>
      <c r="AA30" s="278"/>
      <c r="AB30" s="467"/>
      <c r="AC30" s="467"/>
      <c r="AD30" s="467"/>
      <c r="AE30" s="467"/>
      <c r="AF30" s="467"/>
      <c r="AG30" s="467"/>
      <c r="AH30" s="467"/>
      <c r="AI30" s="467"/>
      <c r="AJ30" s="7"/>
      <c r="AK30" s="467"/>
      <c r="AL30" s="467"/>
      <c r="AM30" s="467"/>
      <c r="AN30" s="467"/>
      <c r="AO30" s="467"/>
      <c r="AP30" s="467"/>
      <c r="AQ30" s="467"/>
      <c r="AR30" s="467"/>
      <c r="AS30" s="7"/>
      <c r="AT30" s="467"/>
      <c r="AU30" s="467"/>
      <c r="AV30" s="467"/>
      <c r="AW30" s="467"/>
      <c r="AX30" s="467"/>
      <c r="AY30" s="467"/>
      <c r="AZ30" s="467"/>
      <c r="BA30" s="467"/>
      <c r="BC30" s="467"/>
      <c r="BD30" s="467"/>
      <c r="BE30" s="467"/>
      <c r="BF30" s="467"/>
      <c r="BG30" s="467"/>
      <c r="BH30" s="467"/>
      <c r="BI30" s="467"/>
      <c r="BJ30" s="467"/>
      <c r="BL30" s="467"/>
      <c r="BM30" s="467"/>
      <c r="BN30" s="467"/>
      <c r="BO30" s="467"/>
      <c r="BP30" s="467"/>
      <c r="BQ30" s="467"/>
      <c r="BR30" s="467"/>
      <c r="BS30" s="467"/>
      <c r="BU30" s="467"/>
      <c r="BV30" s="467"/>
      <c r="BW30" s="467"/>
      <c r="BX30" s="467"/>
      <c r="BY30" s="467"/>
      <c r="BZ30" s="467"/>
      <c r="CA30" s="467"/>
      <c r="CB30" s="467"/>
      <c r="CD30" s="467"/>
      <c r="CE30" s="467"/>
      <c r="CF30" s="467"/>
      <c r="CG30" s="467"/>
      <c r="CH30" s="467"/>
      <c r="CI30" s="467"/>
      <c r="CJ30" s="467"/>
      <c r="CK30" s="467"/>
      <c r="CM30" s="467"/>
      <c r="CN30" s="467"/>
      <c r="CO30" s="467"/>
      <c r="CP30" s="467"/>
      <c r="CQ30" s="467"/>
      <c r="CR30" s="467"/>
      <c r="CS30" s="467"/>
      <c r="CT30" s="467"/>
      <c r="CV30" s="467"/>
      <c r="CW30" s="467"/>
      <c r="CX30" s="467"/>
      <c r="CY30" s="467"/>
      <c r="CZ30" s="467"/>
      <c r="DA30" s="467"/>
      <c r="DB30" s="467"/>
      <c r="DC30" s="467"/>
      <c r="DE30" s="467"/>
      <c r="DF30" s="467"/>
      <c r="DG30" s="467"/>
      <c r="DH30" s="467"/>
      <c r="DI30" s="467"/>
      <c r="DJ30" s="467"/>
      <c r="DK30" s="467"/>
      <c r="DL30" s="467"/>
      <c r="DN30" s="467"/>
      <c r="DO30" s="467"/>
      <c r="DP30" s="467"/>
      <c r="DQ30" s="467"/>
      <c r="DR30" s="467"/>
      <c r="DS30" s="467"/>
      <c r="DT30" s="467"/>
      <c r="DU30" s="467"/>
      <c r="DW30" s="467"/>
      <c r="DX30" s="467"/>
      <c r="DY30" s="467"/>
      <c r="DZ30" s="467"/>
      <c r="EA30" s="467"/>
      <c r="EB30" s="467"/>
      <c r="EC30" s="467"/>
      <c r="ED30" s="467"/>
      <c r="EF30" s="467"/>
      <c r="EG30" s="467"/>
      <c r="EH30" s="467"/>
      <c r="EI30" s="467"/>
      <c r="EJ30" s="467"/>
      <c r="EK30" s="467"/>
      <c r="EL30" s="467"/>
      <c r="EM30" s="467"/>
      <c r="EO30" s="467"/>
      <c r="EP30" s="467"/>
      <c r="EQ30" s="467"/>
      <c r="ER30" s="467"/>
      <c r="ES30" s="467"/>
      <c r="ET30" s="467"/>
      <c r="EU30" s="467"/>
      <c r="EV30" s="467"/>
      <c r="EX30" s="467"/>
      <c r="EY30" s="467"/>
      <c r="EZ30" s="467"/>
      <c r="FA30" s="467"/>
      <c r="FB30" s="467"/>
      <c r="FC30" s="467"/>
      <c r="FD30" s="467"/>
      <c r="FE30" s="467"/>
      <c r="FG30" s="467"/>
      <c r="FH30" s="467"/>
      <c r="FI30" s="467"/>
      <c r="FJ30" s="467"/>
      <c r="FK30" s="467"/>
      <c r="FL30" s="467"/>
      <c r="FM30" s="467"/>
      <c r="FN30" s="467"/>
      <c r="FP30" s="467"/>
      <c r="FQ30" s="467"/>
      <c r="FR30" s="467"/>
      <c r="FS30" s="467"/>
      <c r="FT30" s="467"/>
      <c r="FU30" s="467"/>
      <c r="FV30" s="467"/>
      <c r="FW30" s="467"/>
      <c r="FY30" s="467"/>
      <c r="FZ30" s="467"/>
      <c r="GA30" s="467"/>
      <c r="GB30" s="467"/>
      <c r="GC30" s="467"/>
      <c r="GD30" s="467"/>
      <c r="GE30" s="467"/>
      <c r="GF30" s="467"/>
      <c r="GH30" s="467"/>
      <c r="GI30" s="467"/>
      <c r="GJ30" s="467"/>
      <c r="GK30" s="467"/>
      <c r="GL30" s="467"/>
      <c r="GM30" s="467"/>
      <c r="GN30" s="467"/>
      <c r="GO30" s="467"/>
      <c r="GQ30" s="467"/>
      <c r="GR30" s="467"/>
      <c r="GS30" s="467"/>
      <c r="GT30" s="467"/>
      <c r="GU30" s="467"/>
      <c r="GV30" s="467"/>
      <c r="GW30" s="467"/>
      <c r="GX30" s="467"/>
      <c r="GZ30" s="467"/>
      <c r="HA30" s="467"/>
      <c r="HB30" s="467"/>
      <c r="HC30" s="467"/>
      <c r="HD30" s="467"/>
      <c r="HE30" s="467"/>
      <c r="HF30" s="467"/>
      <c r="HG30" s="467"/>
      <c r="HI30" s="467"/>
      <c r="HJ30" s="467"/>
      <c r="HK30" s="467"/>
      <c r="HL30" s="467"/>
      <c r="HM30" s="467"/>
      <c r="HN30" s="467"/>
      <c r="HO30" s="467"/>
      <c r="HP30" s="467"/>
      <c r="HR30" s="467"/>
      <c r="HS30" s="467"/>
      <c r="HT30" s="467"/>
      <c r="HU30" s="467"/>
      <c r="HV30" s="467"/>
      <c r="HW30" s="467"/>
      <c r="HX30" s="467"/>
      <c r="HY30" s="467"/>
      <c r="IA30" s="467"/>
      <c r="IB30" s="467"/>
      <c r="IC30" s="467"/>
      <c r="ID30" s="467"/>
      <c r="IE30" s="467"/>
      <c r="IF30" s="467"/>
      <c r="IG30" s="467"/>
      <c r="IH30" s="467"/>
      <c r="IJ30" s="467"/>
      <c r="IK30" s="467"/>
      <c r="IL30" s="467"/>
      <c r="IM30" s="467"/>
      <c r="IN30" s="467"/>
      <c r="IO30" s="467"/>
      <c r="IP30" s="467"/>
      <c r="IQ30" s="467"/>
      <c r="IS30" s="467"/>
      <c r="IT30" s="467"/>
      <c r="IU30" s="467"/>
      <c r="IV30" s="467"/>
      <c r="IW30" s="467"/>
      <c r="IX30" s="467"/>
      <c r="IY30" s="467"/>
      <c r="IZ30" s="467"/>
      <c r="JB30" s="467"/>
      <c r="JC30" s="467"/>
      <c r="JD30" s="467"/>
      <c r="JE30" s="467"/>
      <c r="JF30" s="467"/>
      <c r="JG30" s="467"/>
      <c r="JH30" s="467"/>
      <c r="JI30" s="467"/>
      <c r="JK30" s="467"/>
      <c r="JL30" s="467"/>
      <c r="JM30" s="467"/>
      <c r="JN30" s="467"/>
      <c r="JO30" s="467"/>
      <c r="JP30" s="467"/>
      <c r="JQ30" s="467"/>
      <c r="JR30" s="467"/>
      <c r="JT30" s="467"/>
      <c r="JU30" s="467"/>
      <c r="JV30" s="467"/>
      <c r="JW30" s="467"/>
      <c r="JX30" s="467"/>
      <c r="JY30" s="467"/>
      <c r="JZ30" s="467"/>
      <c r="KA30" s="467"/>
      <c r="KC30" s="467"/>
      <c r="KD30" s="467"/>
      <c r="KE30" s="467"/>
      <c r="KF30" s="467"/>
      <c r="KG30" s="467"/>
      <c r="KH30" s="467"/>
      <c r="KI30" s="467"/>
      <c r="KJ30" s="467"/>
      <c r="KL30" s="467"/>
      <c r="KM30" s="467"/>
      <c r="KN30" s="467"/>
      <c r="KO30" s="467"/>
      <c r="KP30" s="467"/>
      <c r="KQ30" s="467"/>
      <c r="KR30" s="467"/>
      <c r="KS30" s="467"/>
      <c r="KU30" s="467"/>
      <c r="KV30" s="467"/>
      <c r="KW30" s="467"/>
      <c r="KX30" s="467"/>
      <c r="KY30" s="467"/>
      <c r="KZ30" s="467"/>
      <c r="LA30" s="467"/>
      <c r="LB30" s="467"/>
      <c r="LD30" s="467"/>
      <c r="LE30" s="467"/>
      <c r="LF30" s="467"/>
      <c r="LG30" s="467"/>
      <c r="LH30" s="467"/>
      <c r="LI30" s="467"/>
      <c r="LJ30" s="467"/>
      <c r="LK30" s="467"/>
      <c r="LP30" s="2">
        <v>24</v>
      </c>
      <c r="LQ30" s="331">
        <f t="shared" ca="1" si="0"/>
        <v>0</v>
      </c>
      <c r="LR30" s="334">
        <v>6</v>
      </c>
      <c r="LS30" s="332" t="str">
        <f t="shared" ca="1" si="1"/>
        <v/>
      </c>
      <c r="LT30" s="320"/>
      <c r="LU30" s="331">
        <f t="shared" ca="1" si="2"/>
        <v>0</v>
      </c>
      <c r="LV30" s="334">
        <v>6</v>
      </c>
      <c r="LW30" s="332" t="str">
        <f t="shared" ca="1" si="3"/>
        <v/>
      </c>
      <c r="LX30" s="320"/>
      <c r="LY30" s="331" t="e">
        <f t="shared" si="4"/>
        <v>#N/A</v>
      </c>
      <c r="LZ30" s="334">
        <v>6</v>
      </c>
      <c r="MA30" s="332" t="str">
        <f t="shared" si="5"/>
        <v/>
      </c>
      <c r="MB30" s="320"/>
      <c r="MC30" s="331" t="e">
        <f t="shared" ca="1" si="6"/>
        <v>#N/A</v>
      </c>
      <c r="MD30" s="334">
        <v>6</v>
      </c>
      <c r="ME30" s="332" t="str">
        <f t="shared" ca="1" si="7"/>
        <v/>
      </c>
      <c r="MF30" s="320"/>
      <c r="MG30" s="331" t="e">
        <f t="shared" ca="1" si="8"/>
        <v>#N/A</v>
      </c>
      <c r="MH30" s="333">
        <v>6</v>
      </c>
      <c r="MI30" s="332" t="str">
        <f t="shared" ca="1" si="9"/>
        <v/>
      </c>
      <c r="MJ30" s="323"/>
      <c r="MK30" s="331" t="e">
        <f t="shared" ca="1" si="10"/>
        <v>#N/A</v>
      </c>
      <c r="ML30" s="333">
        <v>6</v>
      </c>
      <c r="MM30" s="332" t="str">
        <f t="shared" ca="1" si="11"/>
        <v/>
      </c>
      <c r="MN30" s="323"/>
      <c r="MO30" s="331" t="e">
        <f t="shared" ca="1" si="12"/>
        <v>#N/A</v>
      </c>
      <c r="MP30" s="333">
        <v>6</v>
      </c>
      <c r="MQ30" s="332" t="str">
        <f t="shared" ca="1" si="13"/>
        <v/>
      </c>
      <c r="MR30" s="323"/>
      <c r="MS30" s="331" t="e">
        <f t="shared" ca="1" si="14"/>
        <v>#N/A</v>
      </c>
      <c r="MT30" s="333">
        <v>6</v>
      </c>
      <c r="MU30" s="332" t="str">
        <f t="shared" ca="1" si="15"/>
        <v/>
      </c>
      <c r="MV30" s="323"/>
      <c r="MW30" s="331" t="e">
        <f t="shared" ca="1" si="16"/>
        <v>#N/A</v>
      </c>
      <c r="MX30" s="333">
        <v>6</v>
      </c>
      <c r="MY30" s="332" t="str">
        <f t="shared" ca="1" si="17"/>
        <v/>
      </c>
      <c r="MZ30" s="323"/>
      <c r="NA30" s="331" t="e">
        <f t="shared" ca="1" si="18"/>
        <v>#N/A</v>
      </c>
      <c r="NB30" s="333">
        <v>6</v>
      </c>
      <c r="NC30" s="332" t="str">
        <f t="shared" ca="1" si="19"/>
        <v/>
      </c>
      <c r="ND30" s="323"/>
      <c r="NE30" s="331" t="e">
        <f t="shared" ca="1" si="20"/>
        <v>#N/A</v>
      </c>
      <c r="NF30" s="333">
        <v>6</v>
      </c>
      <c r="NG30" s="332" t="str">
        <f t="shared" ca="1" si="21"/>
        <v/>
      </c>
      <c r="NH30" s="323"/>
      <c r="NI30" s="331" t="e">
        <f t="shared" ca="1" si="22"/>
        <v>#N/A</v>
      </c>
      <c r="NJ30" s="333">
        <v>6</v>
      </c>
      <c r="NK30" s="332" t="str">
        <f t="shared" ca="1" si="23"/>
        <v/>
      </c>
      <c r="NL30" s="323"/>
      <c r="NM30" s="331" t="e">
        <f t="shared" ca="1" si="24"/>
        <v>#N/A</v>
      </c>
      <c r="NN30" s="333">
        <v>6</v>
      </c>
      <c r="NO30" s="332" t="str">
        <f t="shared" ca="1" si="25"/>
        <v/>
      </c>
      <c r="NP30" s="323"/>
      <c r="NQ30" s="331" t="e">
        <f t="shared" ca="1" si="26"/>
        <v>#N/A</v>
      </c>
      <c r="NR30" s="333">
        <v>6</v>
      </c>
      <c r="NS30" s="332" t="str">
        <f t="shared" ca="1" si="27"/>
        <v/>
      </c>
      <c r="NT30" s="323"/>
      <c r="NU30" s="331" t="e">
        <f t="shared" ca="1" si="28"/>
        <v>#N/A</v>
      </c>
      <c r="NV30" s="333">
        <v>6</v>
      </c>
      <c r="NW30" s="332" t="str">
        <f t="shared" ca="1" si="29"/>
        <v/>
      </c>
      <c r="NX30" s="323"/>
      <c r="NY30" s="331" t="e">
        <f t="shared" ca="1" si="30"/>
        <v>#N/A</v>
      </c>
      <c r="NZ30" s="333">
        <v>6</v>
      </c>
      <c r="OA30" s="332" t="str">
        <f t="shared" ca="1" si="31"/>
        <v/>
      </c>
      <c r="OB30" s="323"/>
      <c r="OC30" s="331" t="e">
        <f t="shared" ca="1" si="32"/>
        <v>#N/A</v>
      </c>
      <c r="OD30" s="333">
        <v>6</v>
      </c>
      <c r="OE30" s="332" t="str">
        <f t="shared" ca="1" si="33"/>
        <v/>
      </c>
      <c r="OF30" s="323"/>
      <c r="OG30" s="331" t="e">
        <f t="shared" ca="1" si="34"/>
        <v>#N/A</v>
      </c>
      <c r="OH30" s="333">
        <v>6</v>
      </c>
      <c r="OI30" s="332" t="str">
        <f t="shared" ca="1" si="35"/>
        <v/>
      </c>
      <c r="OJ30" s="323"/>
      <c r="OK30" s="331" t="e">
        <f t="shared" ca="1" si="36"/>
        <v>#N/A</v>
      </c>
      <c r="OL30" s="333">
        <v>6</v>
      </c>
      <c r="OM30" s="332" t="str">
        <f t="shared" ca="1" si="37"/>
        <v/>
      </c>
      <c r="ON30" s="323"/>
      <c r="OO30" s="331" t="e">
        <f t="shared" ca="1" si="38"/>
        <v>#N/A</v>
      </c>
      <c r="OP30" s="333">
        <v>6</v>
      </c>
      <c r="OQ30" s="332" t="str">
        <f t="shared" ca="1" si="39"/>
        <v/>
      </c>
      <c r="OR30" s="323"/>
      <c r="OS30" s="331" t="e">
        <f t="shared" ca="1" si="40"/>
        <v>#N/A</v>
      </c>
      <c r="OT30" s="333">
        <v>6</v>
      </c>
      <c r="OU30" s="332" t="str">
        <f t="shared" ca="1" si="41"/>
        <v/>
      </c>
      <c r="OV30" s="323"/>
      <c r="OW30" s="331" t="e">
        <f t="shared" ca="1" si="42"/>
        <v>#N/A</v>
      </c>
      <c r="OX30" s="333">
        <v>6</v>
      </c>
      <c r="OY30" s="332" t="str">
        <f t="shared" ca="1" si="43"/>
        <v/>
      </c>
      <c r="OZ30" s="323"/>
      <c r="PA30" s="331" t="e">
        <f t="shared" ca="1" si="44"/>
        <v>#N/A</v>
      </c>
      <c r="PB30" s="333">
        <v>6</v>
      </c>
      <c r="PC30" s="332" t="str">
        <f t="shared" ca="1" si="45"/>
        <v/>
      </c>
      <c r="PD30" s="323"/>
      <c r="PE30" s="331" t="e">
        <f t="shared" ca="1" si="46"/>
        <v>#N/A</v>
      </c>
      <c r="PF30" s="333">
        <v>6</v>
      </c>
      <c r="PG30" s="332" t="str">
        <f t="shared" ca="1" si="47"/>
        <v/>
      </c>
      <c r="PH30" s="323"/>
      <c r="PI30" s="331" t="e">
        <f t="shared" ca="1" si="48"/>
        <v>#N/A</v>
      </c>
      <c r="PJ30" s="333">
        <v>6</v>
      </c>
      <c r="PK30" s="332" t="str">
        <f t="shared" ca="1" si="49"/>
        <v/>
      </c>
      <c r="PL30" s="323"/>
      <c r="PM30" s="331" t="e">
        <f t="shared" ca="1" si="50"/>
        <v>#N/A</v>
      </c>
      <c r="PN30" s="333">
        <v>6</v>
      </c>
      <c r="PO30" s="332" t="str">
        <f t="shared" ca="1" si="51"/>
        <v/>
      </c>
      <c r="PP30" s="323"/>
      <c r="PQ30" s="331" t="e">
        <f t="shared" ca="1" si="52"/>
        <v>#N/A</v>
      </c>
      <c r="PR30" s="333">
        <v>6</v>
      </c>
      <c r="PS30" s="332" t="str">
        <f t="shared" ca="1" si="53"/>
        <v/>
      </c>
      <c r="PT30" s="323"/>
      <c r="PU30" s="331" t="e">
        <f t="shared" ca="1" si="54"/>
        <v>#N/A</v>
      </c>
      <c r="PV30" s="333">
        <v>6</v>
      </c>
      <c r="PW30" s="332" t="str">
        <f t="shared" ca="1" si="55"/>
        <v/>
      </c>
      <c r="PX30" s="323"/>
      <c r="PY30" s="331" t="e">
        <f t="shared" ca="1" si="56"/>
        <v>#N/A</v>
      </c>
      <c r="PZ30" s="333">
        <v>6</v>
      </c>
      <c r="QA30" s="332" t="str">
        <f t="shared" ca="1" si="57"/>
        <v/>
      </c>
      <c r="QB30" s="323"/>
      <c r="QC30" s="331" t="e">
        <f t="shared" ca="1" si="58"/>
        <v>#N/A</v>
      </c>
      <c r="QD30" s="333">
        <v>6</v>
      </c>
      <c r="QE30" s="332" t="str">
        <f t="shared" ca="1" si="59"/>
        <v/>
      </c>
      <c r="QF30" s="323"/>
      <c r="QG30" s="331" t="e">
        <f t="shared" ca="1" si="60"/>
        <v>#N/A</v>
      </c>
      <c r="QH30" s="333">
        <v>6</v>
      </c>
      <c r="QI30" s="332" t="str">
        <f t="shared" ca="1" si="61"/>
        <v/>
      </c>
      <c r="QJ30" s="323"/>
      <c r="QK30" s="331" t="e">
        <f t="shared" ca="1" si="62"/>
        <v>#N/A</v>
      </c>
      <c r="QL30" s="333">
        <v>6</v>
      </c>
      <c r="QM30" s="332" t="str">
        <f t="shared" ca="1" si="63"/>
        <v/>
      </c>
      <c r="QN30" s="323"/>
      <c r="QO30" s="331" t="e">
        <f t="shared" ca="1" si="64"/>
        <v>#N/A</v>
      </c>
      <c r="QP30" s="333">
        <v>6</v>
      </c>
      <c r="QQ30" s="332" t="str">
        <f t="shared" ca="1" si="65"/>
        <v/>
      </c>
      <c r="QR30" s="323"/>
      <c r="QS30" s="331" t="e">
        <f t="shared" ca="1" si="66"/>
        <v>#N/A</v>
      </c>
      <c r="QT30" s="333">
        <v>6</v>
      </c>
      <c r="QU30" s="332" t="str">
        <f t="shared" ca="1" si="67"/>
        <v/>
      </c>
      <c r="QV30" s="323"/>
      <c r="QW30" s="331" t="e">
        <f t="shared" ca="1" si="68"/>
        <v>#N/A</v>
      </c>
      <c r="QX30" s="333">
        <v>6</v>
      </c>
      <c r="QY30" s="332" t="str">
        <f t="shared" ca="1" si="69"/>
        <v/>
      </c>
    </row>
    <row r="31" spans="2:467" ht="2.25" customHeight="1" thickBot="1" x14ac:dyDescent="0.3">
      <c r="B31" s="7"/>
      <c r="C31" s="7"/>
      <c r="D31" s="313"/>
      <c r="E31" s="313"/>
      <c r="F31" s="313"/>
      <c r="G31" s="313"/>
      <c r="H31" s="313"/>
      <c r="I31" s="130"/>
      <c r="J31" s="314"/>
      <c r="K31" s="314"/>
      <c r="L31" s="314"/>
      <c r="M31" s="314"/>
      <c r="N31" s="314"/>
      <c r="O31" s="314"/>
      <c r="P31" s="314"/>
      <c r="Q31" s="314"/>
      <c r="R31" s="130"/>
      <c r="S31" s="314"/>
      <c r="T31" s="314"/>
      <c r="U31" s="314"/>
      <c r="V31" s="314"/>
      <c r="W31" s="314"/>
      <c r="X31" s="314"/>
      <c r="Y31" s="314"/>
      <c r="Z31" s="314"/>
      <c r="AA31" s="130"/>
      <c r="AB31" s="314"/>
      <c r="AC31" s="314"/>
      <c r="AD31" s="314"/>
      <c r="AE31" s="314"/>
      <c r="AF31" s="314"/>
      <c r="AG31" s="314"/>
      <c r="AH31" s="314"/>
      <c r="AI31" s="314"/>
      <c r="AJ31" s="130"/>
      <c r="AK31" s="314"/>
      <c r="AL31" s="314"/>
      <c r="AM31" s="314"/>
      <c r="AN31" s="314"/>
      <c r="AO31" s="314"/>
      <c r="AP31" s="314"/>
      <c r="AQ31" s="314"/>
      <c r="AR31" s="314"/>
      <c r="AS31" s="7"/>
      <c r="AT31" s="314"/>
      <c r="AU31" s="314"/>
      <c r="AV31" s="314"/>
      <c r="AW31" s="314"/>
      <c r="AX31" s="314"/>
      <c r="AY31" s="314"/>
      <c r="AZ31" s="314"/>
      <c r="BA31" s="314"/>
      <c r="BC31" s="314"/>
      <c r="BD31" s="314"/>
      <c r="BE31" s="314"/>
      <c r="BF31" s="314"/>
      <c r="BG31" s="314"/>
      <c r="BH31" s="314"/>
      <c r="BI31" s="314"/>
      <c r="BJ31" s="314"/>
      <c r="BL31" s="314"/>
      <c r="BM31" s="314"/>
      <c r="BN31" s="314"/>
      <c r="BO31" s="314"/>
      <c r="BP31" s="314"/>
      <c r="BQ31" s="314"/>
      <c r="BR31" s="314"/>
      <c r="BS31" s="314"/>
      <c r="BU31" s="314"/>
      <c r="BV31" s="314"/>
      <c r="BW31" s="314"/>
      <c r="BX31" s="314"/>
      <c r="BY31" s="314"/>
      <c r="BZ31" s="314"/>
      <c r="CA31" s="314"/>
      <c r="CB31" s="314"/>
      <c r="CD31" s="314"/>
      <c r="CE31" s="314"/>
      <c r="CF31" s="314"/>
      <c r="CG31" s="314"/>
      <c r="CH31" s="314"/>
      <c r="CI31" s="314"/>
      <c r="CJ31" s="314"/>
      <c r="CK31" s="314"/>
      <c r="CM31" s="314"/>
      <c r="CN31" s="314"/>
      <c r="CO31" s="314"/>
      <c r="CP31" s="314"/>
      <c r="CQ31" s="314"/>
      <c r="CR31" s="314"/>
      <c r="CS31" s="314"/>
      <c r="CT31" s="314"/>
      <c r="CV31" s="314"/>
      <c r="CW31" s="314"/>
      <c r="CX31" s="314"/>
      <c r="CY31" s="314"/>
      <c r="CZ31" s="314"/>
      <c r="DA31" s="314"/>
      <c r="DB31" s="314"/>
      <c r="DC31" s="314"/>
      <c r="DE31" s="314"/>
      <c r="DF31" s="314"/>
      <c r="DG31" s="314"/>
      <c r="DH31" s="314"/>
      <c r="DI31" s="314"/>
      <c r="DJ31" s="314"/>
      <c r="DK31" s="314"/>
      <c r="DL31" s="314"/>
      <c r="DN31" s="314"/>
      <c r="DO31" s="314"/>
      <c r="DP31" s="314"/>
      <c r="DQ31" s="314"/>
      <c r="DR31" s="314"/>
      <c r="DS31" s="314"/>
      <c r="DT31" s="314"/>
      <c r="DU31" s="314"/>
      <c r="DW31" s="314"/>
      <c r="DX31" s="314"/>
      <c r="DY31" s="314"/>
      <c r="DZ31" s="314"/>
      <c r="EA31" s="314"/>
      <c r="EB31" s="314"/>
      <c r="EC31" s="314"/>
      <c r="ED31" s="314"/>
      <c r="EF31" s="314"/>
      <c r="EG31" s="314"/>
      <c r="EH31" s="314"/>
      <c r="EI31" s="314"/>
      <c r="EJ31" s="314"/>
      <c r="EK31" s="314"/>
      <c r="EL31" s="314"/>
      <c r="EM31" s="314"/>
      <c r="EO31" s="314"/>
      <c r="EP31" s="314"/>
      <c r="EQ31" s="314"/>
      <c r="ER31" s="314"/>
      <c r="ES31" s="314"/>
      <c r="ET31" s="314"/>
      <c r="EU31" s="314"/>
      <c r="EV31" s="314"/>
      <c r="EX31" s="314"/>
      <c r="EY31" s="314"/>
      <c r="EZ31" s="314"/>
      <c r="FA31" s="314"/>
      <c r="FB31" s="314"/>
      <c r="FC31" s="314"/>
      <c r="FD31" s="314"/>
      <c r="FE31" s="314"/>
      <c r="FG31" s="314"/>
      <c r="FH31" s="314"/>
      <c r="FI31" s="314"/>
      <c r="FJ31" s="314"/>
      <c r="FK31" s="314"/>
      <c r="FL31" s="314"/>
      <c r="FM31" s="314"/>
      <c r="FN31" s="314"/>
      <c r="FP31" s="314"/>
      <c r="FQ31" s="314"/>
      <c r="FR31" s="314"/>
      <c r="FS31" s="314"/>
      <c r="FT31" s="314"/>
      <c r="FU31" s="314"/>
      <c r="FV31" s="314"/>
      <c r="FW31" s="314"/>
      <c r="FY31" s="314"/>
      <c r="FZ31" s="314"/>
      <c r="GA31" s="314"/>
      <c r="GB31" s="314"/>
      <c r="GC31" s="314"/>
      <c r="GD31" s="314"/>
      <c r="GE31" s="314"/>
      <c r="GF31" s="314"/>
      <c r="GH31" s="314"/>
      <c r="GI31" s="314"/>
      <c r="GJ31" s="314"/>
      <c r="GK31" s="314"/>
      <c r="GL31" s="314"/>
      <c r="GM31" s="314"/>
      <c r="GN31" s="314"/>
      <c r="GO31" s="314"/>
      <c r="GQ31" s="314"/>
      <c r="GR31" s="314"/>
      <c r="GS31" s="314"/>
      <c r="GT31" s="314"/>
      <c r="GU31" s="314"/>
      <c r="GV31" s="314"/>
      <c r="GW31" s="314"/>
      <c r="GX31" s="314"/>
      <c r="GZ31" s="314"/>
      <c r="HA31" s="314"/>
      <c r="HB31" s="314"/>
      <c r="HC31" s="314"/>
      <c r="HD31" s="314"/>
      <c r="HE31" s="314"/>
      <c r="HF31" s="314"/>
      <c r="HG31" s="314"/>
      <c r="HI31" s="314"/>
      <c r="HJ31" s="314"/>
      <c r="HK31" s="314"/>
      <c r="HL31" s="314"/>
      <c r="HM31" s="314"/>
      <c r="HN31" s="314"/>
      <c r="HO31" s="314"/>
      <c r="HP31" s="314"/>
      <c r="HR31" s="314"/>
      <c r="HS31" s="314"/>
      <c r="HT31" s="314"/>
      <c r="HU31" s="314"/>
      <c r="HV31" s="314"/>
      <c r="HW31" s="314"/>
      <c r="HX31" s="314"/>
      <c r="HY31" s="314"/>
      <c r="IA31" s="314"/>
      <c r="IB31" s="314"/>
      <c r="IC31" s="314"/>
      <c r="ID31" s="314"/>
      <c r="IE31" s="314"/>
      <c r="IF31" s="314"/>
      <c r="IG31" s="314"/>
      <c r="IH31" s="314"/>
      <c r="IJ31" s="314"/>
      <c r="IK31" s="314"/>
      <c r="IL31" s="314"/>
      <c r="IM31" s="314"/>
      <c r="IN31" s="314"/>
      <c r="IO31" s="314"/>
      <c r="IP31" s="314"/>
      <c r="IQ31" s="314"/>
      <c r="IS31" s="314"/>
      <c r="IT31" s="314"/>
      <c r="IU31" s="314"/>
      <c r="IV31" s="314"/>
      <c r="IW31" s="314"/>
      <c r="IX31" s="314"/>
      <c r="IY31" s="314"/>
      <c r="IZ31" s="314"/>
      <c r="JB31" s="314"/>
      <c r="JC31" s="314"/>
      <c r="JD31" s="314"/>
      <c r="JE31" s="314"/>
      <c r="JF31" s="314"/>
      <c r="JG31" s="314"/>
      <c r="JH31" s="314"/>
      <c r="JI31" s="314"/>
      <c r="JK31" s="314"/>
      <c r="JL31" s="314"/>
      <c r="JM31" s="314"/>
      <c r="JN31" s="314"/>
      <c r="JO31" s="314"/>
      <c r="JP31" s="314"/>
      <c r="JQ31" s="314"/>
      <c r="JR31" s="314"/>
      <c r="JT31" s="314"/>
      <c r="JU31" s="314"/>
      <c r="JV31" s="314"/>
      <c r="JW31" s="314"/>
      <c r="JX31" s="314"/>
      <c r="JY31" s="314"/>
      <c r="JZ31" s="314"/>
      <c r="KA31" s="314"/>
      <c r="KC31" s="314"/>
      <c r="KD31" s="314"/>
      <c r="KE31" s="314"/>
      <c r="KF31" s="314"/>
      <c r="KG31" s="314"/>
      <c r="KH31" s="314"/>
      <c r="KI31" s="314"/>
      <c r="KJ31" s="314"/>
      <c r="KL31" s="314"/>
      <c r="KM31" s="314"/>
      <c r="KN31" s="314"/>
      <c r="KO31" s="314"/>
      <c r="KP31" s="314"/>
      <c r="KQ31" s="314"/>
      <c r="KR31" s="314"/>
      <c r="KS31" s="314"/>
      <c r="KU31" s="314"/>
      <c r="KV31" s="314"/>
      <c r="KW31" s="314"/>
      <c r="KX31" s="314"/>
      <c r="KY31" s="314"/>
      <c r="KZ31" s="314"/>
      <c r="LA31" s="314"/>
      <c r="LB31" s="314"/>
      <c r="LD31" s="314"/>
      <c r="LE31" s="314"/>
      <c r="LF31" s="314"/>
      <c r="LG31" s="314"/>
      <c r="LH31" s="314"/>
      <c r="LI31" s="314"/>
      <c r="LJ31" s="314"/>
      <c r="LK31" s="314"/>
      <c r="LP31" s="2">
        <v>25</v>
      </c>
      <c r="LQ31" s="331">
        <f t="shared" ca="1" si="0"/>
        <v>0</v>
      </c>
      <c r="LR31" s="335">
        <v>7</v>
      </c>
      <c r="LS31" s="332" t="str">
        <f t="shared" ca="1" si="1"/>
        <v/>
      </c>
      <c r="LT31" s="320"/>
      <c r="LU31" s="331">
        <f t="shared" ca="1" si="2"/>
        <v>0</v>
      </c>
      <c r="LV31" s="335">
        <v>7</v>
      </c>
      <c r="LW31" s="332" t="str">
        <f t="shared" ca="1" si="3"/>
        <v/>
      </c>
      <c r="LX31" s="320"/>
      <c r="LY31" s="331" t="e">
        <f t="shared" si="4"/>
        <v>#N/A</v>
      </c>
      <c r="LZ31" s="335">
        <v>7</v>
      </c>
      <c r="MA31" s="332" t="str">
        <f t="shared" si="5"/>
        <v/>
      </c>
      <c r="MB31" s="320"/>
      <c r="MC31" s="331" t="e">
        <f t="shared" ca="1" si="6"/>
        <v>#N/A</v>
      </c>
      <c r="MD31" s="335">
        <v>7</v>
      </c>
      <c r="ME31" s="332" t="str">
        <f t="shared" ca="1" si="7"/>
        <v/>
      </c>
      <c r="MF31" s="320"/>
      <c r="MG31" s="331" t="e">
        <f t="shared" ca="1" si="8"/>
        <v>#N/A</v>
      </c>
      <c r="MH31" s="333">
        <v>7</v>
      </c>
      <c r="MI31" s="332" t="str">
        <f t="shared" ca="1" si="9"/>
        <v/>
      </c>
      <c r="MJ31" s="323"/>
      <c r="MK31" s="331" t="e">
        <f t="shared" ca="1" si="10"/>
        <v>#N/A</v>
      </c>
      <c r="ML31" s="333">
        <v>7</v>
      </c>
      <c r="MM31" s="332" t="str">
        <f t="shared" ca="1" si="11"/>
        <v/>
      </c>
      <c r="MN31" s="323"/>
      <c r="MO31" s="331" t="e">
        <f t="shared" ca="1" si="12"/>
        <v>#N/A</v>
      </c>
      <c r="MP31" s="333">
        <v>7</v>
      </c>
      <c r="MQ31" s="332" t="str">
        <f t="shared" ca="1" si="13"/>
        <v/>
      </c>
      <c r="MR31" s="323"/>
      <c r="MS31" s="331" t="e">
        <f t="shared" ca="1" si="14"/>
        <v>#N/A</v>
      </c>
      <c r="MT31" s="333">
        <v>7</v>
      </c>
      <c r="MU31" s="332" t="str">
        <f t="shared" ca="1" si="15"/>
        <v/>
      </c>
      <c r="MV31" s="323"/>
      <c r="MW31" s="331" t="e">
        <f t="shared" ca="1" si="16"/>
        <v>#N/A</v>
      </c>
      <c r="MX31" s="333">
        <v>7</v>
      </c>
      <c r="MY31" s="332" t="str">
        <f t="shared" ca="1" si="17"/>
        <v/>
      </c>
      <c r="MZ31" s="323"/>
      <c r="NA31" s="331" t="e">
        <f t="shared" ca="1" si="18"/>
        <v>#N/A</v>
      </c>
      <c r="NB31" s="333">
        <v>7</v>
      </c>
      <c r="NC31" s="332" t="str">
        <f t="shared" ca="1" si="19"/>
        <v/>
      </c>
      <c r="ND31" s="323"/>
      <c r="NE31" s="331" t="e">
        <f t="shared" ca="1" si="20"/>
        <v>#N/A</v>
      </c>
      <c r="NF31" s="333">
        <v>7</v>
      </c>
      <c r="NG31" s="332" t="str">
        <f t="shared" ca="1" si="21"/>
        <v/>
      </c>
      <c r="NH31" s="323"/>
      <c r="NI31" s="331" t="e">
        <f t="shared" ca="1" si="22"/>
        <v>#N/A</v>
      </c>
      <c r="NJ31" s="333">
        <v>7</v>
      </c>
      <c r="NK31" s="332" t="str">
        <f t="shared" ca="1" si="23"/>
        <v/>
      </c>
      <c r="NL31" s="323"/>
      <c r="NM31" s="331" t="e">
        <f t="shared" ca="1" si="24"/>
        <v>#N/A</v>
      </c>
      <c r="NN31" s="333">
        <v>7</v>
      </c>
      <c r="NO31" s="332" t="str">
        <f t="shared" ca="1" si="25"/>
        <v/>
      </c>
      <c r="NP31" s="323"/>
      <c r="NQ31" s="331" t="e">
        <f t="shared" ca="1" si="26"/>
        <v>#N/A</v>
      </c>
      <c r="NR31" s="333">
        <v>7</v>
      </c>
      <c r="NS31" s="332" t="str">
        <f t="shared" ca="1" si="27"/>
        <v/>
      </c>
      <c r="NT31" s="323"/>
      <c r="NU31" s="331" t="e">
        <f t="shared" ca="1" si="28"/>
        <v>#N/A</v>
      </c>
      <c r="NV31" s="333">
        <v>7</v>
      </c>
      <c r="NW31" s="332" t="str">
        <f t="shared" ca="1" si="29"/>
        <v/>
      </c>
      <c r="NX31" s="323"/>
      <c r="NY31" s="331" t="e">
        <f t="shared" ca="1" si="30"/>
        <v>#N/A</v>
      </c>
      <c r="NZ31" s="333">
        <v>7</v>
      </c>
      <c r="OA31" s="332" t="str">
        <f t="shared" ca="1" si="31"/>
        <v/>
      </c>
      <c r="OB31" s="323"/>
      <c r="OC31" s="331" t="e">
        <f t="shared" ca="1" si="32"/>
        <v>#N/A</v>
      </c>
      <c r="OD31" s="333">
        <v>7</v>
      </c>
      <c r="OE31" s="332" t="str">
        <f t="shared" ca="1" si="33"/>
        <v/>
      </c>
      <c r="OF31" s="323"/>
      <c r="OG31" s="331" t="e">
        <f t="shared" ca="1" si="34"/>
        <v>#N/A</v>
      </c>
      <c r="OH31" s="333">
        <v>7</v>
      </c>
      <c r="OI31" s="332" t="str">
        <f t="shared" ca="1" si="35"/>
        <v/>
      </c>
      <c r="OJ31" s="323"/>
      <c r="OK31" s="331" t="e">
        <f t="shared" ca="1" si="36"/>
        <v>#N/A</v>
      </c>
      <c r="OL31" s="333">
        <v>7</v>
      </c>
      <c r="OM31" s="332" t="str">
        <f t="shared" ca="1" si="37"/>
        <v/>
      </c>
      <c r="ON31" s="323"/>
      <c r="OO31" s="331" t="e">
        <f t="shared" ca="1" si="38"/>
        <v>#N/A</v>
      </c>
      <c r="OP31" s="333">
        <v>7</v>
      </c>
      <c r="OQ31" s="332" t="str">
        <f t="shared" ca="1" si="39"/>
        <v/>
      </c>
      <c r="OR31" s="323"/>
      <c r="OS31" s="331" t="e">
        <f t="shared" ca="1" si="40"/>
        <v>#N/A</v>
      </c>
      <c r="OT31" s="333">
        <v>7</v>
      </c>
      <c r="OU31" s="332" t="str">
        <f t="shared" ca="1" si="41"/>
        <v/>
      </c>
      <c r="OV31" s="323"/>
      <c r="OW31" s="331" t="e">
        <f t="shared" ca="1" si="42"/>
        <v>#N/A</v>
      </c>
      <c r="OX31" s="333">
        <v>7</v>
      </c>
      <c r="OY31" s="332" t="str">
        <f t="shared" ca="1" si="43"/>
        <v/>
      </c>
      <c r="OZ31" s="323"/>
      <c r="PA31" s="331" t="e">
        <f t="shared" ca="1" si="44"/>
        <v>#N/A</v>
      </c>
      <c r="PB31" s="333">
        <v>7</v>
      </c>
      <c r="PC31" s="332" t="str">
        <f t="shared" ca="1" si="45"/>
        <v/>
      </c>
      <c r="PD31" s="323"/>
      <c r="PE31" s="331" t="e">
        <f t="shared" ca="1" si="46"/>
        <v>#N/A</v>
      </c>
      <c r="PF31" s="333">
        <v>7</v>
      </c>
      <c r="PG31" s="332" t="str">
        <f t="shared" ca="1" si="47"/>
        <v/>
      </c>
      <c r="PH31" s="323"/>
      <c r="PI31" s="331" t="e">
        <f t="shared" ca="1" si="48"/>
        <v>#N/A</v>
      </c>
      <c r="PJ31" s="333">
        <v>7</v>
      </c>
      <c r="PK31" s="332" t="str">
        <f t="shared" ca="1" si="49"/>
        <v/>
      </c>
      <c r="PL31" s="323"/>
      <c r="PM31" s="331" t="e">
        <f t="shared" ca="1" si="50"/>
        <v>#N/A</v>
      </c>
      <c r="PN31" s="333">
        <v>7</v>
      </c>
      <c r="PO31" s="332" t="str">
        <f t="shared" ca="1" si="51"/>
        <v/>
      </c>
      <c r="PP31" s="323"/>
      <c r="PQ31" s="331" t="e">
        <f t="shared" ca="1" si="52"/>
        <v>#N/A</v>
      </c>
      <c r="PR31" s="333">
        <v>7</v>
      </c>
      <c r="PS31" s="332" t="str">
        <f t="shared" ca="1" si="53"/>
        <v/>
      </c>
      <c r="PT31" s="323"/>
      <c r="PU31" s="331" t="e">
        <f t="shared" ca="1" si="54"/>
        <v>#N/A</v>
      </c>
      <c r="PV31" s="333">
        <v>7</v>
      </c>
      <c r="PW31" s="332" t="str">
        <f t="shared" ca="1" si="55"/>
        <v/>
      </c>
      <c r="PX31" s="323"/>
      <c r="PY31" s="331" t="e">
        <f t="shared" ca="1" si="56"/>
        <v>#N/A</v>
      </c>
      <c r="PZ31" s="333">
        <v>7</v>
      </c>
      <c r="QA31" s="332" t="str">
        <f t="shared" ca="1" si="57"/>
        <v/>
      </c>
      <c r="QB31" s="323"/>
      <c r="QC31" s="331" t="e">
        <f t="shared" ca="1" si="58"/>
        <v>#N/A</v>
      </c>
      <c r="QD31" s="333">
        <v>7</v>
      </c>
      <c r="QE31" s="332" t="str">
        <f t="shared" ca="1" si="59"/>
        <v/>
      </c>
      <c r="QF31" s="323"/>
      <c r="QG31" s="331" t="e">
        <f t="shared" ca="1" si="60"/>
        <v>#N/A</v>
      </c>
      <c r="QH31" s="333">
        <v>7</v>
      </c>
      <c r="QI31" s="332" t="str">
        <f t="shared" ca="1" si="61"/>
        <v/>
      </c>
      <c r="QJ31" s="323"/>
      <c r="QK31" s="331" t="e">
        <f t="shared" ca="1" si="62"/>
        <v>#N/A</v>
      </c>
      <c r="QL31" s="333">
        <v>7</v>
      </c>
      <c r="QM31" s="332" t="str">
        <f t="shared" ca="1" si="63"/>
        <v/>
      </c>
      <c r="QN31" s="323"/>
      <c r="QO31" s="331" t="e">
        <f t="shared" ca="1" si="64"/>
        <v>#N/A</v>
      </c>
      <c r="QP31" s="333">
        <v>7</v>
      </c>
      <c r="QQ31" s="332" t="str">
        <f t="shared" ca="1" si="65"/>
        <v/>
      </c>
      <c r="QR31" s="323"/>
      <c r="QS31" s="331" t="e">
        <f t="shared" ca="1" si="66"/>
        <v>#N/A</v>
      </c>
      <c r="QT31" s="333">
        <v>7</v>
      </c>
      <c r="QU31" s="332" t="str">
        <f t="shared" ca="1" si="67"/>
        <v/>
      </c>
      <c r="QV31" s="323"/>
      <c r="QW31" s="331" t="e">
        <f t="shared" ca="1" si="68"/>
        <v>#N/A</v>
      </c>
      <c r="QX31" s="333">
        <v>7</v>
      </c>
      <c r="QY31" s="332" t="str">
        <f t="shared" ca="1" si="69"/>
        <v/>
      </c>
    </row>
    <row r="32" spans="2:467" ht="33" customHeight="1" thickBot="1" x14ac:dyDescent="0.3">
      <c r="B32" s="7"/>
      <c r="C32" s="7"/>
      <c r="D32" s="468" t="s">
        <v>469</v>
      </c>
      <c r="E32" s="468"/>
      <c r="F32" s="468"/>
      <c r="G32" s="468"/>
      <c r="H32" s="468"/>
      <c r="I32" s="73"/>
      <c r="J32" s="467"/>
      <c r="K32" s="467"/>
      <c r="L32" s="467"/>
      <c r="M32" s="467"/>
      <c r="N32" s="467"/>
      <c r="O32" s="467"/>
      <c r="P32" s="467"/>
      <c r="Q32" s="467"/>
      <c r="R32" s="277"/>
      <c r="S32" s="467"/>
      <c r="T32" s="467"/>
      <c r="U32" s="467"/>
      <c r="V32" s="467"/>
      <c r="W32" s="467"/>
      <c r="X32" s="467"/>
      <c r="Y32" s="467"/>
      <c r="Z32" s="467"/>
      <c r="AA32" s="278"/>
      <c r="AB32" s="467"/>
      <c r="AC32" s="467"/>
      <c r="AD32" s="467"/>
      <c r="AE32" s="467"/>
      <c r="AF32" s="467"/>
      <c r="AG32" s="467"/>
      <c r="AH32" s="467"/>
      <c r="AI32" s="467"/>
      <c r="AJ32" s="7"/>
      <c r="AK32" s="467"/>
      <c r="AL32" s="467"/>
      <c r="AM32" s="467"/>
      <c r="AN32" s="467"/>
      <c r="AO32" s="467"/>
      <c r="AP32" s="467"/>
      <c r="AQ32" s="467"/>
      <c r="AR32" s="467"/>
      <c r="AS32" s="7"/>
      <c r="AT32" s="467"/>
      <c r="AU32" s="467"/>
      <c r="AV32" s="467"/>
      <c r="AW32" s="467"/>
      <c r="AX32" s="467"/>
      <c r="AY32" s="467"/>
      <c r="AZ32" s="467"/>
      <c r="BA32" s="467"/>
      <c r="BC32" s="467"/>
      <c r="BD32" s="467"/>
      <c r="BE32" s="467"/>
      <c r="BF32" s="467"/>
      <c r="BG32" s="467"/>
      <c r="BH32" s="467"/>
      <c r="BI32" s="467"/>
      <c r="BJ32" s="467"/>
      <c r="BL32" s="467"/>
      <c r="BM32" s="467"/>
      <c r="BN32" s="467"/>
      <c r="BO32" s="467"/>
      <c r="BP32" s="467"/>
      <c r="BQ32" s="467"/>
      <c r="BR32" s="467"/>
      <c r="BS32" s="467"/>
      <c r="BU32" s="467"/>
      <c r="BV32" s="467"/>
      <c r="BW32" s="467"/>
      <c r="BX32" s="467"/>
      <c r="BY32" s="467"/>
      <c r="BZ32" s="467"/>
      <c r="CA32" s="467"/>
      <c r="CB32" s="467"/>
      <c r="CD32" s="467"/>
      <c r="CE32" s="467"/>
      <c r="CF32" s="467"/>
      <c r="CG32" s="467"/>
      <c r="CH32" s="467"/>
      <c r="CI32" s="467"/>
      <c r="CJ32" s="467"/>
      <c r="CK32" s="467"/>
      <c r="CM32" s="467"/>
      <c r="CN32" s="467"/>
      <c r="CO32" s="467"/>
      <c r="CP32" s="467"/>
      <c r="CQ32" s="467"/>
      <c r="CR32" s="467"/>
      <c r="CS32" s="467"/>
      <c r="CT32" s="467"/>
      <c r="CV32" s="467"/>
      <c r="CW32" s="467"/>
      <c r="CX32" s="467"/>
      <c r="CY32" s="467"/>
      <c r="CZ32" s="467"/>
      <c r="DA32" s="467"/>
      <c r="DB32" s="467"/>
      <c r="DC32" s="467"/>
      <c r="DE32" s="467"/>
      <c r="DF32" s="467"/>
      <c r="DG32" s="467"/>
      <c r="DH32" s="467"/>
      <c r="DI32" s="467"/>
      <c r="DJ32" s="467"/>
      <c r="DK32" s="467"/>
      <c r="DL32" s="467"/>
      <c r="DN32" s="467"/>
      <c r="DO32" s="467"/>
      <c r="DP32" s="467"/>
      <c r="DQ32" s="467"/>
      <c r="DR32" s="467"/>
      <c r="DS32" s="467"/>
      <c r="DT32" s="467"/>
      <c r="DU32" s="467"/>
      <c r="DW32" s="467"/>
      <c r="DX32" s="467"/>
      <c r="DY32" s="467"/>
      <c r="DZ32" s="467"/>
      <c r="EA32" s="467"/>
      <c r="EB32" s="467"/>
      <c r="EC32" s="467"/>
      <c r="ED32" s="467"/>
      <c r="EF32" s="467"/>
      <c r="EG32" s="467"/>
      <c r="EH32" s="467"/>
      <c r="EI32" s="467"/>
      <c r="EJ32" s="467"/>
      <c r="EK32" s="467"/>
      <c r="EL32" s="467"/>
      <c r="EM32" s="467"/>
      <c r="EO32" s="467"/>
      <c r="EP32" s="467"/>
      <c r="EQ32" s="467"/>
      <c r="ER32" s="467"/>
      <c r="ES32" s="467"/>
      <c r="ET32" s="467"/>
      <c r="EU32" s="467"/>
      <c r="EV32" s="467"/>
      <c r="EX32" s="467"/>
      <c r="EY32" s="467"/>
      <c r="EZ32" s="467"/>
      <c r="FA32" s="467"/>
      <c r="FB32" s="467"/>
      <c r="FC32" s="467"/>
      <c r="FD32" s="467"/>
      <c r="FE32" s="467"/>
      <c r="FG32" s="467"/>
      <c r="FH32" s="467"/>
      <c r="FI32" s="467"/>
      <c r="FJ32" s="467"/>
      <c r="FK32" s="467"/>
      <c r="FL32" s="467"/>
      <c r="FM32" s="467"/>
      <c r="FN32" s="467"/>
      <c r="FP32" s="467"/>
      <c r="FQ32" s="467"/>
      <c r="FR32" s="467"/>
      <c r="FS32" s="467"/>
      <c r="FT32" s="467"/>
      <c r="FU32" s="467"/>
      <c r="FV32" s="467"/>
      <c r="FW32" s="467"/>
      <c r="FY32" s="467"/>
      <c r="FZ32" s="467"/>
      <c r="GA32" s="467"/>
      <c r="GB32" s="467"/>
      <c r="GC32" s="467"/>
      <c r="GD32" s="467"/>
      <c r="GE32" s="467"/>
      <c r="GF32" s="467"/>
      <c r="GH32" s="467"/>
      <c r="GI32" s="467"/>
      <c r="GJ32" s="467"/>
      <c r="GK32" s="467"/>
      <c r="GL32" s="467"/>
      <c r="GM32" s="467"/>
      <c r="GN32" s="467"/>
      <c r="GO32" s="467"/>
      <c r="GQ32" s="467"/>
      <c r="GR32" s="467"/>
      <c r="GS32" s="467"/>
      <c r="GT32" s="467"/>
      <c r="GU32" s="467"/>
      <c r="GV32" s="467"/>
      <c r="GW32" s="467"/>
      <c r="GX32" s="467"/>
      <c r="GZ32" s="467"/>
      <c r="HA32" s="467"/>
      <c r="HB32" s="467"/>
      <c r="HC32" s="467"/>
      <c r="HD32" s="467"/>
      <c r="HE32" s="467"/>
      <c r="HF32" s="467"/>
      <c r="HG32" s="467"/>
      <c r="HI32" s="467"/>
      <c r="HJ32" s="467"/>
      <c r="HK32" s="467"/>
      <c r="HL32" s="467"/>
      <c r="HM32" s="467"/>
      <c r="HN32" s="467"/>
      <c r="HO32" s="467"/>
      <c r="HP32" s="467"/>
      <c r="HR32" s="467"/>
      <c r="HS32" s="467"/>
      <c r="HT32" s="467"/>
      <c r="HU32" s="467"/>
      <c r="HV32" s="467"/>
      <c r="HW32" s="467"/>
      <c r="HX32" s="467"/>
      <c r="HY32" s="467"/>
      <c r="IA32" s="467"/>
      <c r="IB32" s="467"/>
      <c r="IC32" s="467"/>
      <c r="ID32" s="467"/>
      <c r="IE32" s="467"/>
      <c r="IF32" s="467"/>
      <c r="IG32" s="467"/>
      <c r="IH32" s="467"/>
      <c r="IJ32" s="467"/>
      <c r="IK32" s="467"/>
      <c r="IL32" s="467"/>
      <c r="IM32" s="467"/>
      <c r="IN32" s="467"/>
      <c r="IO32" s="467"/>
      <c r="IP32" s="467"/>
      <c r="IQ32" s="467"/>
      <c r="IS32" s="467"/>
      <c r="IT32" s="467"/>
      <c r="IU32" s="467"/>
      <c r="IV32" s="467"/>
      <c r="IW32" s="467"/>
      <c r="IX32" s="467"/>
      <c r="IY32" s="467"/>
      <c r="IZ32" s="467"/>
      <c r="JB32" s="467"/>
      <c r="JC32" s="467"/>
      <c r="JD32" s="467"/>
      <c r="JE32" s="467"/>
      <c r="JF32" s="467"/>
      <c r="JG32" s="467"/>
      <c r="JH32" s="467"/>
      <c r="JI32" s="467"/>
      <c r="JK32" s="467"/>
      <c r="JL32" s="467"/>
      <c r="JM32" s="467"/>
      <c r="JN32" s="467"/>
      <c r="JO32" s="467"/>
      <c r="JP32" s="467"/>
      <c r="JQ32" s="467"/>
      <c r="JR32" s="467"/>
      <c r="JT32" s="467"/>
      <c r="JU32" s="467"/>
      <c r="JV32" s="467"/>
      <c r="JW32" s="467"/>
      <c r="JX32" s="467"/>
      <c r="JY32" s="467"/>
      <c r="JZ32" s="467"/>
      <c r="KA32" s="467"/>
      <c r="KC32" s="467"/>
      <c r="KD32" s="467"/>
      <c r="KE32" s="467"/>
      <c r="KF32" s="467"/>
      <c r="KG32" s="467"/>
      <c r="KH32" s="467"/>
      <c r="KI32" s="467"/>
      <c r="KJ32" s="467"/>
      <c r="KL32" s="467"/>
      <c r="KM32" s="467"/>
      <c r="KN32" s="467"/>
      <c r="KO32" s="467"/>
      <c r="KP32" s="467"/>
      <c r="KQ32" s="467"/>
      <c r="KR32" s="467"/>
      <c r="KS32" s="467"/>
      <c r="KU32" s="467"/>
      <c r="KV32" s="467"/>
      <c r="KW32" s="467"/>
      <c r="KX32" s="467"/>
      <c r="KY32" s="467"/>
      <c r="KZ32" s="467"/>
      <c r="LA32" s="467"/>
      <c r="LB32" s="467"/>
      <c r="LD32" s="467"/>
      <c r="LE32" s="467"/>
      <c r="LF32" s="467"/>
      <c r="LG32" s="467"/>
      <c r="LH32" s="467"/>
      <c r="LI32" s="467"/>
      <c r="LJ32" s="467"/>
      <c r="LK32" s="467"/>
      <c r="LP32" s="9">
        <v>26</v>
      </c>
      <c r="LQ32" s="331">
        <f t="shared" ca="1" si="0"/>
        <v>0</v>
      </c>
      <c r="LR32" s="334">
        <v>8</v>
      </c>
      <c r="LS32" s="332" t="str">
        <f t="shared" ca="1" si="1"/>
        <v/>
      </c>
      <c r="LT32" s="320"/>
      <c r="LU32" s="331">
        <f t="shared" ca="1" si="2"/>
        <v>0</v>
      </c>
      <c r="LV32" s="334">
        <v>8</v>
      </c>
      <c r="LW32" s="332" t="str">
        <f t="shared" ca="1" si="3"/>
        <v/>
      </c>
      <c r="LX32" s="320"/>
      <c r="LY32" s="331" t="e">
        <f t="shared" si="4"/>
        <v>#N/A</v>
      </c>
      <c r="LZ32" s="334">
        <v>8</v>
      </c>
      <c r="MA32" s="332" t="str">
        <f t="shared" si="5"/>
        <v/>
      </c>
      <c r="MB32" s="320"/>
      <c r="MC32" s="331" t="e">
        <f t="shared" ca="1" si="6"/>
        <v>#N/A</v>
      </c>
      <c r="MD32" s="334">
        <v>8</v>
      </c>
      <c r="ME32" s="332" t="str">
        <f t="shared" ca="1" si="7"/>
        <v/>
      </c>
      <c r="MF32" s="320"/>
      <c r="MG32" s="331" t="e">
        <f t="shared" ca="1" si="8"/>
        <v>#N/A</v>
      </c>
      <c r="MH32" s="333">
        <v>8</v>
      </c>
      <c r="MI32" s="332" t="str">
        <f t="shared" ca="1" si="9"/>
        <v/>
      </c>
      <c r="MJ32" s="323"/>
      <c r="MK32" s="331" t="e">
        <f t="shared" ca="1" si="10"/>
        <v>#N/A</v>
      </c>
      <c r="ML32" s="333">
        <v>8</v>
      </c>
      <c r="MM32" s="332" t="str">
        <f t="shared" ca="1" si="11"/>
        <v/>
      </c>
      <c r="MN32" s="323"/>
      <c r="MO32" s="331" t="e">
        <f t="shared" ca="1" si="12"/>
        <v>#N/A</v>
      </c>
      <c r="MP32" s="333">
        <v>8</v>
      </c>
      <c r="MQ32" s="332" t="str">
        <f t="shared" ca="1" si="13"/>
        <v/>
      </c>
      <c r="MR32" s="323"/>
      <c r="MS32" s="331" t="e">
        <f t="shared" ca="1" si="14"/>
        <v>#N/A</v>
      </c>
      <c r="MT32" s="333">
        <v>8</v>
      </c>
      <c r="MU32" s="332" t="str">
        <f t="shared" ca="1" si="15"/>
        <v/>
      </c>
      <c r="MV32" s="323"/>
      <c r="MW32" s="331" t="e">
        <f t="shared" ca="1" si="16"/>
        <v>#N/A</v>
      </c>
      <c r="MX32" s="333">
        <v>8</v>
      </c>
      <c r="MY32" s="332" t="str">
        <f t="shared" ca="1" si="17"/>
        <v/>
      </c>
      <c r="MZ32" s="323"/>
      <c r="NA32" s="331" t="e">
        <f t="shared" ca="1" si="18"/>
        <v>#N/A</v>
      </c>
      <c r="NB32" s="333">
        <v>8</v>
      </c>
      <c r="NC32" s="332" t="str">
        <f t="shared" ca="1" si="19"/>
        <v/>
      </c>
      <c r="ND32" s="323"/>
      <c r="NE32" s="331" t="e">
        <f t="shared" ca="1" si="20"/>
        <v>#N/A</v>
      </c>
      <c r="NF32" s="333">
        <v>8</v>
      </c>
      <c r="NG32" s="332" t="str">
        <f t="shared" ca="1" si="21"/>
        <v/>
      </c>
      <c r="NH32" s="323"/>
      <c r="NI32" s="331" t="e">
        <f t="shared" ca="1" si="22"/>
        <v>#N/A</v>
      </c>
      <c r="NJ32" s="333">
        <v>8</v>
      </c>
      <c r="NK32" s="332" t="str">
        <f t="shared" ca="1" si="23"/>
        <v/>
      </c>
      <c r="NL32" s="323"/>
      <c r="NM32" s="331" t="e">
        <f t="shared" ca="1" si="24"/>
        <v>#N/A</v>
      </c>
      <c r="NN32" s="333">
        <v>8</v>
      </c>
      <c r="NO32" s="332" t="str">
        <f t="shared" ca="1" si="25"/>
        <v/>
      </c>
      <c r="NP32" s="323"/>
      <c r="NQ32" s="331" t="e">
        <f t="shared" ca="1" si="26"/>
        <v>#N/A</v>
      </c>
      <c r="NR32" s="333">
        <v>8</v>
      </c>
      <c r="NS32" s="332" t="str">
        <f t="shared" ca="1" si="27"/>
        <v/>
      </c>
      <c r="NT32" s="323"/>
      <c r="NU32" s="331" t="e">
        <f t="shared" ca="1" si="28"/>
        <v>#N/A</v>
      </c>
      <c r="NV32" s="333">
        <v>8</v>
      </c>
      <c r="NW32" s="332" t="str">
        <f t="shared" ca="1" si="29"/>
        <v/>
      </c>
      <c r="NX32" s="323"/>
      <c r="NY32" s="331" t="e">
        <f t="shared" ca="1" si="30"/>
        <v>#N/A</v>
      </c>
      <c r="NZ32" s="333">
        <v>8</v>
      </c>
      <c r="OA32" s="332" t="str">
        <f t="shared" ca="1" si="31"/>
        <v/>
      </c>
      <c r="OB32" s="323"/>
      <c r="OC32" s="331" t="e">
        <f t="shared" ca="1" si="32"/>
        <v>#N/A</v>
      </c>
      <c r="OD32" s="333">
        <v>8</v>
      </c>
      <c r="OE32" s="332" t="str">
        <f t="shared" ca="1" si="33"/>
        <v/>
      </c>
      <c r="OF32" s="323"/>
      <c r="OG32" s="331" t="e">
        <f t="shared" ca="1" si="34"/>
        <v>#N/A</v>
      </c>
      <c r="OH32" s="333">
        <v>8</v>
      </c>
      <c r="OI32" s="332" t="str">
        <f t="shared" ca="1" si="35"/>
        <v/>
      </c>
      <c r="OJ32" s="323"/>
      <c r="OK32" s="331" t="e">
        <f t="shared" ca="1" si="36"/>
        <v>#N/A</v>
      </c>
      <c r="OL32" s="333">
        <v>8</v>
      </c>
      <c r="OM32" s="332" t="str">
        <f t="shared" ca="1" si="37"/>
        <v/>
      </c>
      <c r="ON32" s="323"/>
      <c r="OO32" s="331" t="e">
        <f t="shared" ca="1" si="38"/>
        <v>#N/A</v>
      </c>
      <c r="OP32" s="333">
        <v>8</v>
      </c>
      <c r="OQ32" s="332" t="str">
        <f t="shared" ca="1" si="39"/>
        <v/>
      </c>
      <c r="OR32" s="323"/>
      <c r="OS32" s="331" t="e">
        <f t="shared" ca="1" si="40"/>
        <v>#N/A</v>
      </c>
      <c r="OT32" s="333">
        <v>8</v>
      </c>
      <c r="OU32" s="332" t="str">
        <f t="shared" ca="1" si="41"/>
        <v/>
      </c>
      <c r="OV32" s="323"/>
      <c r="OW32" s="331" t="e">
        <f t="shared" ca="1" si="42"/>
        <v>#N/A</v>
      </c>
      <c r="OX32" s="333">
        <v>8</v>
      </c>
      <c r="OY32" s="332" t="str">
        <f t="shared" ca="1" si="43"/>
        <v/>
      </c>
      <c r="OZ32" s="323"/>
      <c r="PA32" s="331" t="e">
        <f t="shared" ca="1" si="44"/>
        <v>#N/A</v>
      </c>
      <c r="PB32" s="333">
        <v>8</v>
      </c>
      <c r="PC32" s="332" t="str">
        <f t="shared" ca="1" si="45"/>
        <v/>
      </c>
      <c r="PD32" s="323"/>
      <c r="PE32" s="331" t="e">
        <f t="shared" ca="1" si="46"/>
        <v>#N/A</v>
      </c>
      <c r="PF32" s="333">
        <v>8</v>
      </c>
      <c r="PG32" s="332" t="str">
        <f t="shared" ca="1" si="47"/>
        <v/>
      </c>
      <c r="PH32" s="323"/>
      <c r="PI32" s="331" t="e">
        <f t="shared" ca="1" si="48"/>
        <v>#N/A</v>
      </c>
      <c r="PJ32" s="333">
        <v>8</v>
      </c>
      <c r="PK32" s="332" t="str">
        <f t="shared" ca="1" si="49"/>
        <v/>
      </c>
      <c r="PL32" s="323"/>
      <c r="PM32" s="331" t="e">
        <f t="shared" ca="1" si="50"/>
        <v>#N/A</v>
      </c>
      <c r="PN32" s="333">
        <v>8</v>
      </c>
      <c r="PO32" s="332" t="str">
        <f t="shared" ca="1" si="51"/>
        <v/>
      </c>
      <c r="PP32" s="323"/>
      <c r="PQ32" s="331" t="e">
        <f t="shared" ca="1" si="52"/>
        <v>#N/A</v>
      </c>
      <c r="PR32" s="333">
        <v>8</v>
      </c>
      <c r="PS32" s="332" t="str">
        <f t="shared" ca="1" si="53"/>
        <v/>
      </c>
      <c r="PT32" s="323"/>
      <c r="PU32" s="331" t="e">
        <f t="shared" ca="1" si="54"/>
        <v>#N/A</v>
      </c>
      <c r="PV32" s="333">
        <v>8</v>
      </c>
      <c r="PW32" s="332" t="str">
        <f t="shared" ca="1" si="55"/>
        <v/>
      </c>
      <c r="PX32" s="323"/>
      <c r="PY32" s="331" t="e">
        <f t="shared" ca="1" si="56"/>
        <v>#N/A</v>
      </c>
      <c r="PZ32" s="333">
        <v>8</v>
      </c>
      <c r="QA32" s="332" t="str">
        <f t="shared" ca="1" si="57"/>
        <v/>
      </c>
      <c r="QB32" s="323"/>
      <c r="QC32" s="331" t="e">
        <f t="shared" ca="1" si="58"/>
        <v>#N/A</v>
      </c>
      <c r="QD32" s="333">
        <v>8</v>
      </c>
      <c r="QE32" s="332" t="str">
        <f t="shared" ca="1" si="59"/>
        <v/>
      </c>
      <c r="QF32" s="323"/>
      <c r="QG32" s="331" t="e">
        <f t="shared" ca="1" si="60"/>
        <v>#N/A</v>
      </c>
      <c r="QH32" s="333">
        <v>8</v>
      </c>
      <c r="QI32" s="332" t="str">
        <f t="shared" ca="1" si="61"/>
        <v/>
      </c>
      <c r="QJ32" s="323"/>
      <c r="QK32" s="331" t="e">
        <f t="shared" ca="1" si="62"/>
        <v>#N/A</v>
      </c>
      <c r="QL32" s="333">
        <v>8</v>
      </c>
      <c r="QM32" s="332" t="str">
        <f t="shared" ca="1" si="63"/>
        <v/>
      </c>
      <c r="QN32" s="323"/>
      <c r="QO32" s="331" t="e">
        <f t="shared" ca="1" si="64"/>
        <v>#N/A</v>
      </c>
      <c r="QP32" s="333">
        <v>8</v>
      </c>
      <c r="QQ32" s="332" t="str">
        <f t="shared" ca="1" si="65"/>
        <v/>
      </c>
      <c r="QR32" s="323"/>
      <c r="QS32" s="331" t="e">
        <f t="shared" ca="1" si="66"/>
        <v>#N/A</v>
      </c>
      <c r="QT32" s="333">
        <v>8</v>
      </c>
      <c r="QU32" s="332" t="str">
        <f t="shared" ca="1" si="67"/>
        <v/>
      </c>
      <c r="QV32" s="323"/>
      <c r="QW32" s="331" t="e">
        <f t="shared" ca="1" si="68"/>
        <v>#N/A</v>
      </c>
      <c r="QX32" s="333">
        <v>8</v>
      </c>
      <c r="QY32" s="332" t="str">
        <f t="shared" ca="1" si="69"/>
        <v/>
      </c>
    </row>
    <row r="33" spans="1:467" ht="15" customHeight="1" thickBot="1" x14ac:dyDescent="0.3">
      <c r="B33" s="7"/>
      <c r="C33" s="7"/>
      <c r="D33" s="468" t="str">
        <f ca="1">+"Producción año "&amp;YEAR(TODAY())-1</f>
        <v>Producción año 2013</v>
      </c>
      <c r="E33" s="468"/>
      <c r="F33" s="468"/>
      <c r="G33" s="468"/>
      <c r="H33" s="468"/>
      <c r="I33" s="73"/>
      <c r="J33" s="465"/>
      <c r="K33" s="465"/>
      <c r="L33" s="465"/>
      <c r="M33" s="465"/>
      <c r="N33" s="465"/>
      <c r="O33" s="465"/>
      <c r="P33" s="465"/>
      <c r="Q33" s="465"/>
      <c r="R33" s="73"/>
      <c r="S33" s="465"/>
      <c r="T33" s="465"/>
      <c r="U33" s="465"/>
      <c r="V33" s="465"/>
      <c r="W33" s="465"/>
      <c r="X33" s="465"/>
      <c r="Y33" s="465"/>
      <c r="Z33" s="465"/>
      <c r="AA33" s="130"/>
      <c r="AB33" s="465"/>
      <c r="AC33" s="465"/>
      <c r="AD33" s="465"/>
      <c r="AE33" s="465"/>
      <c r="AF33" s="465"/>
      <c r="AG33" s="465"/>
      <c r="AH33" s="465"/>
      <c r="AI33" s="465"/>
      <c r="AJ33" s="7"/>
      <c r="AK33" s="465"/>
      <c r="AL33" s="465"/>
      <c r="AM33" s="465"/>
      <c r="AN33" s="465"/>
      <c r="AO33" s="465"/>
      <c r="AP33" s="465"/>
      <c r="AQ33" s="465"/>
      <c r="AR33" s="465"/>
      <c r="AS33" s="7"/>
      <c r="AT33" s="465"/>
      <c r="AU33" s="465"/>
      <c r="AV33" s="465"/>
      <c r="AW33" s="465"/>
      <c r="AX33" s="465"/>
      <c r="AY33" s="465"/>
      <c r="AZ33" s="465"/>
      <c r="BA33" s="465"/>
      <c r="BC33" s="465"/>
      <c r="BD33" s="465"/>
      <c r="BE33" s="465"/>
      <c r="BF33" s="465"/>
      <c r="BG33" s="465"/>
      <c r="BH33" s="465"/>
      <c r="BI33" s="465"/>
      <c r="BJ33" s="465"/>
      <c r="BL33" s="465"/>
      <c r="BM33" s="465"/>
      <c r="BN33" s="465"/>
      <c r="BO33" s="465"/>
      <c r="BP33" s="465"/>
      <c r="BQ33" s="465"/>
      <c r="BR33" s="465"/>
      <c r="BS33" s="465"/>
      <c r="BU33" s="465"/>
      <c r="BV33" s="465"/>
      <c r="BW33" s="465"/>
      <c r="BX33" s="465"/>
      <c r="BY33" s="465"/>
      <c r="BZ33" s="465"/>
      <c r="CA33" s="465"/>
      <c r="CB33" s="465"/>
      <c r="CD33" s="465"/>
      <c r="CE33" s="465"/>
      <c r="CF33" s="465"/>
      <c r="CG33" s="465"/>
      <c r="CH33" s="465"/>
      <c r="CI33" s="465"/>
      <c r="CJ33" s="465"/>
      <c r="CK33" s="465"/>
      <c r="CM33" s="465"/>
      <c r="CN33" s="465"/>
      <c r="CO33" s="465"/>
      <c r="CP33" s="465"/>
      <c r="CQ33" s="465"/>
      <c r="CR33" s="465"/>
      <c r="CS33" s="465"/>
      <c r="CT33" s="465"/>
      <c r="CV33" s="465"/>
      <c r="CW33" s="465"/>
      <c r="CX33" s="465"/>
      <c r="CY33" s="465"/>
      <c r="CZ33" s="465"/>
      <c r="DA33" s="465"/>
      <c r="DB33" s="465"/>
      <c r="DC33" s="465"/>
      <c r="DE33" s="465"/>
      <c r="DF33" s="465"/>
      <c r="DG33" s="465"/>
      <c r="DH33" s="465"/>
      <c r="DI33" s="465"/>
      <c r="DJ33" s="465"/>
      <c r="DK33" s="465"/>
      <c r="DL33" s="465"/>
      <c r="DN33" s="465"/>
      <c r="DO33" s="465"/>
      <c r="DP33" s="465"/>
      <c r="DQ33" s="465"/>
      <c r="DR33" s="465"/>
      <c r="DS33" s="465"/>
      <c r="DT33" s="465"/>
      <c r="DU33" s="465"/>
      <c r="DW33" s="465"/>
      <c r="DX33" s="465"/>
      <c r="DY33" s="465"/>
      <c r="DZ33" s="465"/>
      <c r="EA33" s="465"/>
      <c r="EB33" s="465"/>
      <c r="EC33" s="465"/>
      <c r="ED33" s="465"/>
      <c r="EF33" s="465"/>
      <c r="EG33" s="465"/>
      <c r="EH33" s="465"/>
      <c r="EI33" s="465"/>
      <c r="EJ33" s="465"/>
      <c r="EK33" s="465"/>
      <c r="EL33" s="465"/>
      <c r="EM33" s="465"/>
      <c r="EO33" s="465"/>
      <c r="EP33" s="465"/>
      <c r="EQ33" s="465"/>
      <c r="ER33" s="465"/>
      <c r="ES33" s="465"/>
      <c r="ET33" s="465"/>
      <c r="EU33" s="465"/>
      <c r="EV33" s="465"/>
      <c r="EX33" s="465"/>
      <c r="EY33" s="465"/>
      <c r="EZ33" s="465"/>
      <c r="FA33" s="465"/>
      <c r="FB33" s="465"/>
      <c r="FC33" s="465"/>
      <c r="FD33" s="465"/>
      <c r="FE33" s="465"/>
      <c r="FG33" s="465"/>
      <c r="FH33" s="465"/>
      <c r="FI33" s="465"/>
      <c r="FJ33" s="465"/>
      <c r="FK33" s="465"/>
      <c r="FL33" s="465"/>
      <c r="FM33" s="465"/>
      <c r="FN33" s="465"/>
      <c r="FP33" s="465"/>
      <c r="FQ33" s="465"/>
      <c r="FR33" s="465"/>
      <c r="FS33" s="465"/>
      <c r="FT33" s="465"/>
      <c r="FU33" s="465"/>
      <c r="FV33" s="465"/>
      <c r="FW33" s="465"/>
      <c r="FY33" s="465"/>
      <c r="FZ33" s="465"/>
      <c r="GA33" s="465"/>
      <c r="GB33" s="465"/>
      <c r="GC33" s="465"/>
      <c r="GD33" s="465"/>
      <c r="GE33" s="465"/>
      <c r="GF33" s="465"/>
      <c r="GH33" s="465"/>
      <c r="GI33" s="465"/>
      <c r="GJ33" s="465"/>
      <c r="GK33" s="465"/>
      <c r="GL33" s="465"/>
      <c r="GM33" s="465"/>
      <c r="GN33" s="465"/>
      <c r="GO33" s="465"/>
      <c r="GQ33" s="465"/>
      <c r="GR33" s="465"/>
      <c r="GS33" s="465"/>
      <c r="GT33" s="465"/>
      <c r="GU33" s="465"/>
      <c r="GV33" s="465"/>
      <c r="GW33" s="465"/>
      <c r="GX33" s="465"/>
      <c r="GZ33" s="465"/>
      <c r="HA33" s="465"/>
      <c r="HB33" s="465"/>
      <c r="HC33" s="465"/>
      <c r="HD33" s="465"/>
      <c r="HE33" s="465"/>
      <c r="HF33" s="465"/>
      <c r="HG33" s="465"/>
      <c r="HI33" s="465"/>
      <c r="HJ33" s="465"/>
      <c r="HK33" s="465"/>
      <c r="HL33" s="465"/>
      <c r="HM33" s="465"/>
      <c r="HN33" s="465"/>
      <c r="HO33" s="465"/>
      <c r="HP33" s="465"/>
      <c r="HR33" s="465"/>
      <c r="HS33" s="465"/>
      <c r="HT33" s="465"/>
      <c r="HU33" s="465"/>
      <c r="HV33" s="465"/>
      <c r="HW33" s="465"/>
      <c r="HX33" s="465"/>
      <c r="HY33" s="465"/>
      <c r="IA33" s="465"/>
      <c r="IB33" s="465"/>
      <c r="IC33" s="465"/>
      <c r="ID33" s="465"/>
      <c r="IE33" s="465"/>
      <c r="IF33" s="465"/>
      <c r="IG33" s="465"/>
      <c r="IH33" s="465"/>
      <c r="IJ33" s="465"/>
      <c r="IK33" s="465"/>
      <c r="IL33" s="465"/>
      <c r="IM33" s="465"/>
      <c r="IN33" s="465"/>
      <c r="IO33" s="465"/>
      <c r="IP33" s="465"/>
      <c r="IQ33" s="465"/>
      <c r="IS33" s="465"/>
      <c r="IT33" s="465"/>
      <c r="IU33" s="465"/>
      <c r="IV33" s="465"/>
      <c r="IW33" s="465"/>
      <c r="IX33" s="465"/>
      <c r="IY33" s="465"/>
      <c r="IZ33" s="465"/>
      <c r="JB33" s="465"/>
      <c r="JC33" s="465"/>
      <c r="JD33" s="465"/>
      <c r="JE33" s="465"/>
      <c r="JF33" s="465"/>
      <c r="JG33" s="465"/>
      <c r="JH33" s="465"/>
      <c r="JI33" s="465"/>
      <c r="JK33" s="465"/>
      <c r="JL33" s="465"/>
      <c r="JM33" s="465"/>
      <c r="JN33" s="465"/>
      <c r="JO33" s="465"/>
      <c r="JP33" s="465"/>
      <c r="JQ33" s="465"/>
      <c r="JR33" s="465"/>
      <c r="JT33" s="465"/>
      <c r="JU33" s="465"/>
      <c r="JV33" s="465"/>
      <c r="JW33" s="465"/>
      <c r="JX33" s="465"/>
      <c r="JY33" s="465"/>
      <c r="JZ33" s="465"/>
      <c r="KA33" s="465"/>
      <c r="KC33" s="465"/>
      <c r="KD33" s="465"/>
      <c r="KE33" s="465"/>
      <c r="KF33" s="465"/>
      <c r="KG33" s="465"/>
      <c r="KH33" s="465"/>
      <c r="KI33" s="465"/>
      <c r="KJ33" s="465"/>
      <c r="KL33" s="465"/>
      <c r="KM33" s="465"/>
      <c r="KN33" s="465"/>
      <c r="KO33" s="465"/>
      <c r="KP33" s="465"/>
      <c r="KQ33" s="465"/>
      <c r="KR33" s="465"/>
      <c r="KS33" s="465"/>
      <c r="KU33" s="465"/>
      <c r="KV33" s="465"/>
      <c r="KW33" s="465"/>
      <c r="KX33" s="465"/>
      <c r="KY33" s="465"/>
      <c r="KZ33" s="465"/>
      <c r="LA33" s="465"/>
      <c r="LB33" s="465"/>
      <c r="LD33" s="465"/>
      <c r="LE33" s="465"/>
      <c r="LF33" s="465"/>
      <c r="LG33" s="465"/>
      <c r="LH33" s="465"/>
      <c r="LI33" s="465"/>
      <c r="LJ33" s="465"/>
      <c r="LK33" s="465"/>
      <c r="LP33" s="2">
        <v>27</v>
      </c>
      <c r="LQ33" s="331">
        <f t="shared" ca="1" si="0"/>
        <v>0</v>
      </c>
      <c r="LR33" s="335">
        <v>9</v>
      </c>
      <c r="LS33" s="332" t="str">
        <f t="shared" ca="1" si="1"/>
        <v/>
      </c>
      <c r="LT33" s="320"/>
      <c r="LU33" s="331">
        <f t="shared" ca="1" si="2"/>
        <v>0</v>
      </c>
      <c r="LV33" s="335">
        <v>9</v>
      </c>
      <c r="LW33" s="332" t="str">
        <f t="shared" ca="1" si="3"/>
        <v/>
      </c>
      <c r="LX33" s="320"/>
      <c r="LY33" s="331" t="e">
        <f t="shared" si="4"/>
        <v>#N/A</v>
      </c>
      <c r="LZ33" s="335">
        <v>9</v>
      </c>
      <c r="MA33" s="332" t="str">
        <f t="shared" si="5"/>
        <v/>
      </c>
      <c r="MB33" s="320"/>
      <c r="MC33" s="331" t="e">
        <f t="shared" ca="1" si="6"/>
        <v>#N/A</v>
      </c>
      <c r="MD33" s="335">
        <v>9</v>
      </c>
      <c r="ME33" s="332" t="str">
        <f t="shared" ca="1" si="7"/>
        <v/>
      </c>
      <c r="MF33" s="320"/>
      <c r="MG33" s="331" t="e">
        <f t="shared" ca="1" si="8"/>
        <v>#N/A</v>
      </c>
      <c r="MH33" s="333">
        <v>9</v>
      </c>
      <c r="MI33" s="332" t="str">
        <f t="shared" ca="1" si="9"/>
        <v/>
      </c>
      <c r="MJ33" s="323"/>
      <c r="MK33" s="331" t="e">
        <f t="shared" ca="1" si="10"/>
        <v>#N/A</v>
      </c>
      <c r="ML33" s="333">
        <v>9</v>
      </c>
      <c r="MM33" s="332" t="str">
        <f t="shared" ca="1" si="11"/>
        <v/>
      </c>
      <c r="MN33" s="323"/>
      <c r="MO33" s="331" t="e">
        <f t="shared" ca="1" si="12"/>
        <v>#N/A</v>
      </c>
      <c r="MP33" s="333">
        <v>9</v>
      </c>
      <c r="MQ33" s="332" t="str">
        <f t="shared" ca="1" si="13"/>
        <v/>
      </c>
      <c r="MR33" s="323"/>
      <c r="MS33" s="331" t="e">
        <f t="shared" ca="1" si="14"/>
        <v>#N/A</v>
      </c>
      <c r="MT33" s="333">
        <v>9</v>
      </c>
      <c r="MU33" s="332" t="str">
        <f t="shared" ca="1" si="15"/>
        <v/>
      </c>
      <c r="MV33" s="323"/>
      <c r="MW33" s="331" t="e">
        <f t="shared" ca="1" si="16"/>
        <v>#N/A</v>
      </c>
      <c r="MX33" s="333">
        <v>9</v>
      </c>
      <c r="MY33" s="332" t="str">
        <f t="shared" ca="1" si="17"/>
        <v/>
      </c>
      <c r="MZ33" s="323"/>
      <c r="NA33" s="331" t="e">
        <f t="shared" ca="1" si="18"/>
        <v>#N/A</v>
      </c>
      <c r="NB33" s="333">
        <v>9</v>
      </c>
      <c r="NC33" s="332" t="str">
        <f t="shared" ca="1" si="19"/>
        <v/>
      </c>
      <c r="ND33" s="323"/>
      <c r="NE33" s="331" t="e">
        <f t="shared" ca="1" si="20"/>
        <v>#N/A</v>
      </c>
      <c r="NF33" s="333">
        <v>9</v>
      </c>
      <c r="NG33" s="332" t="str">
        <f t="shared" ca="1" si="21"/>
        <v/>
      </c>
      <c r="NH33" s="323"/>
      <c r="NI33" s="331" t="e">
        <f t="shared" ca="1" si="22"/>
        <v>#N/A</v>
      </c>
      <c r="NJ33" s="333">
        <v>9</v>
      </c>
      <c r="NK33" s="332" t="str">
        <f t="shared" ca="1" si="23"/>
        <v/>
      </c>
      <c r="NL33" s="323"/>
      <c r="NM33" s="331" t="e">
        <f t="shared" ca="1" si="24"/>
        <v>#N/A</v>
      </c>
      <c r="NN33" s="333">
        <v>9</v>
      </c>
      <c r="NO33" s="332" t="str">
        <f t="shared" ca="1" si="25"/>
        <v/>
      </c>
      <c r="NP33" s="323"/>
      <c r="NQ33" s="331" t="e">
        <f t="shared" ca="1" si="26"/>
        <v>#N/A</v>
      </c>
      <c r="NR33" s="333">
        <v>9</v>
      </c>
      <c r="NS33" s="332" t="str">
        <f t="shared" ca="1" si="27"/>
        <v/>
      </c>
      <c r="NT33" s="323"/>
      <c r="NU33" s="331" t="e">
        <f t="shared" ca="1" si="28"/>
        <v>#N/A</v>
      </c>
      <c r="NV33" s="333">
        <v>9</v>
      </c>
      <c r="NW33" s="332" t="str">
        <f t="shared" ca="1" si="29"/>
        <v/>
      </c>
      <c r="NX33" s="323"/>
      <c r="NY33" s="331" t="e">
        <f t="shared" ca="1" si="30"/>
        <v>#N/A</v>
      </c>
      <c r="NZ33" s="333">
        <v>9</v>
      </c>
      <c r="OA33" s="332" t="str">
        <f t="shared" ca="1" si="31"/>
        <v/>
      </c>
      <c r="OB33" s="323"/>
      <c r="OC33" s="331" t="e">
        <f t="shared" ca="1" si="32"/>
        <v>#N/A</v>
      </c>
      <c r="OD33" s="333">
        <v>9</v>
      </c>
      <c r="OE33" s="332" t="str">
        <f t="shared" ca="1" si="33"/>
        <v/>
      </c>
      <c r="OF33" s="323"/>
      <c r="OG33" s="331" t="e">
        <f t="shared" ca="1" si="34"/>
        <v>#N/A</v>
      </c>
      <c r="OH33" s="333">
        <v>9</v>
      </c>
      <c r="OI33" s="332" t="str">
        <f t="shared" ca="1" si="35"/>
        <v/>
      </c>
      <c r="OJ33" s="323"/>
      <c r="OK33" s="331" t="e">
        <f t="shared" ca="1" si="36"/>
        <v>#N/A</v>
      </c>
      <c r="OL33" s="333">
        <v>9</v>
      </c>
      <c r="OM33" s="332" t="str">
        <f t="shared" ca="1" si="37"/>
        <v/>
      </c>
      <c r="ON33" s="323"/>
      <c r="OO33" s="331" t="e">
        <f t="shared" ca="1" si="38"/>
        <v>#N/A</v>
      </c>
      <c r="OP33" s="333">
        <v>9</v>
      </c>
      <c r="OQ33" s="332" t="str">
        <f t="shared" ca="1" si="39"/>
        <v/>
      </c>
      <c r="OR33" s="323"/>
      <c r="OS33" s="331" t="e">
        <f t="shared" ca="1" si="40"/>
        <v>#N/A</v>
      </c>
      <c r="OT33" s="333">
        <v>9</v>
      </c>
      <c r="OU33" s="332" t="str">
        <f t="shared" ca="1" si="41"/>
        <v/>
      </c>
      <c r="OV33" s="323"/>
      <c r="OW33" s="331" t="e">
        <f t="shared" ca="1" si="42"/>
        <v>#N/A</v>
      </c>
      <c r="OX33" s="333">
        <v>9</v>
      </c>
      <c r="OY33" s="332" t="str">
        <f t="shared" ca="1" si="43"/>
        <v/>
      </c>
      <c r="OZ33" s="323"/>
      <c r="PA33" s="331" t="e">
        <f t="shared" ca="1" si="44"/>
        <v>#N/A</v>
      </c>
      <c r="PB33" s="333">
        <v>9</v>
      </c>
      <c r="PC33" s="332" t="str">
        <f t="shared" ca="1" si="45"/>
        <v/>
      </c>
      <c r="PD33" s="323"/>
      <c r="PE33" s="331" t="e">
        <f t="shared" ca="1" si="46"/>
        <v>#N/A</v>
      </c>
      <c r="PF33" s="333">
        <v>9</v>
      </c>
      <c r="PG33" s="332" t="str">
        <f t="shared" ca="1" si="47"/>
        <v/>
      </c>
      <c r="PH33" s="323"/>
      <c r="PI33" s="331" t="e">
        <f t="shared" ca="1" si="48"/>
        <v>#N/A</v>
      </c>
      <c r="PJ33" s="333">
        <v>9</v>
      </c>
      <c r="PK33" s="332" t="str">
        <f t="shared" ca="1" si="49"/>
        <v/>
      </c>
      <c r="PL33" s="323"/>
      <c r="PM33" s="331" t="e">
        <f t="shared" ca="1" si="50"/>
        <v>#N/A</v>
      </c>
      <c r="PN33" s="333">
        <v>9</v>
      </c>
      <c r="PO33" s="332" t="str">
        <f t="shared" ca="1" si="51"/>
        <v/>
      </c>
      <c r="PP33" s="323"/>
      <c r="PQ33" s="331" t="e">
        <f t="shared" ca="1" si="52"/>
        <v>#N/A</v>
      </c>
      <c r="PR33" s="333">
        <v>9</v>
      </c>
      <c r="PS33" s="332" t="str">
        <f t="shared" ca="1" si="53"/>
        <v/>
      </c>
      <c r="PT33" s="323"/>
      <c r="PU33" s="331" t="e">
        <f t="shared" ca="1" si="54"/>
        <v>#N/A</v>
      </c>
      <c r="PV33" s="333">
        <v>9</v>
      </c>
      <c r="PW33" s="332" t="str">
        <f t="shared" ca="1" si="55"/>
        <v/>
      </c>
      <c r="PX33" s="323"/>
      <c r="PY33" s="331" t="e">
        <f t="shared" ca="1" si="56"/>
        <v>#N/A</v>
      </c>
      <c r="PZ33" s="333">
        <v>9</v>
      </c>
      <c r="QA33" s="332" t="str">
        <f t="shared" ca="1" si="57"/>
        <v/>
      </c>
      <c r="QB33" s="323"/>
      <c r="QC33" s="331" t="e">
        <f t="shared" ca="1" si="58"/>
        <v>#N/A</v>
      </c>
      <c r="QD33" s="333">
        <v>9</v>
      </c>
      <c r="QE33" s="332" t="str">
        <f t="shared" ca="1" si="59"/>
        <v/>
      </c>
      <c r="QF33" s="323"/>
      <c r="QG33" s="331" t="e">
        <f t="shared" ca="1" si="60"/>
        <v>#N/A</v>
      </c>
      <c r="QH33" s="333">
        <v>9</v>
      </c>
      <c r="QI33" s="332" t="str">
        <f t="shared" ca="1" si="61"/>
        <v/>
      </c>
      <c r="QJ33" s="323"/>
      <c r="QK33" s="331" t="e">
        <f t="shared" ca="1" si="62"/>
        <v>#N/A</v>
      </c>
      <c r="QL33" s="333">
        <v>9</v>
      </c>
      <c r="QM33" s="332" t="str">
        <f t="shared" ca="1" si="63"/>
        <v/>
      </c>
      <c r="QN33" s="323"/>
      <c r="QO33" s="331" t="e">
        <f t="shared" ca="1" si="64"/>
        <v>#N/A</v>
      </c>
      <c r="QP33" s="333">
        <v>9</v>
      </c>
      <c r="QQ33" s="332" t="str">
        <f t="shared" ca="1" si="65"/>
        <v/>
      </c>
      <c r="QR33" s="323"/>
      <c r="QS33" s="331" t="e">
        <f t="shared" ca="1" si="66"/>
        <v>#N/A</v>
      </c>
      <c r="QT33" s="333">
        <v>9</v>
      </c>
      <c r="QU33" s="332" t="str">
        <f t="shared" ca="1" si="67"/>
        <v/>
      </c>
      <c r="QV33" s="323"/>
      <c r="QW33" s="331" t="e">
        <f t="shared" ca="1" si="68"/>
        <v>#N/A</v>
      </c>
      <c r="QX33" s="333">
        <v>9</v>
      </c>
      <c r="QY33" s="332" t="str">
        <f t="shared" ca="1" si="69"/>
        <v/>
      </c>
    </row>
    <row r="34" spans="1:467" customFormat="1" ht="2.1" customHeight="1" thickBot="1" x14ac:dyDescent="0.3">
      <c r="B34" s="124"/>
      <c r="C34" s="124"/>
      <c r="D34" s="234"/>
      <c r="E34" s="234"/>
      <c r="F34" s="234"/>
      <c r="G34" s="234"/>
      <c r="H34" s="234"/>
      <c r="I34" s="124"/>
      <c r="J34" s="234"/>
      <c r="K34" s="234"/>
      <c r="L34" s="234"/>
      <c r="M34" s="234"/>
      <c r="N34" s="234"/>
      <c r="O34" s="234"/>
      <c r="P34" s="234"/>
      <c r="Q34" s="234"/>
      <c r="R34" s="124"/>
      <c r="S34" s="234"/>
      <c r="T34" s="234"/>
      <c r="U34" s="234"/>
      <c r="V34" s="234"/>
      <c r="W34" s="234"/>
      <c r="X34" s="234"/>
      <c r="Y34" s="234"/>
      <c r="Z34" s="234"/>
      <c r="AA34" s="124"/>
      <c r="AB34" s="234"/>
      <c r="AC34" s="234"/>
      <c r="AD34" s="234"/>
      <c r="AE34" s="234"/>
      <c r="AF34" s="234"/>
      <c r="AG34" s="234"/>
      <c r="AH34" s="234"/>
      <c r="AI34" s="234"/>
      <c r="AJ34" s="124"/>
      <c r="AK34" s="234"/>
      <c r="AL34" s="234"/>
      <c r="AM34" s="234"/>
      <c r="AN34" s="234"/>
      <c r="AO34" s="234"/>
      <c r="AP34" s="234"/>
      <c r="AQ34" s="234"/>
      <c r="AR34" s="234"/>
      <c r="AS34" s="124"/>
      <c r="AT34" s="234"/>
      <c r="AU34" s="234"/>
      <c r="AV34" s="234"/>
      <c r="AW34" s="234"/>
      <c r="AX34" s="234"/>
      <c r="AY34" s="234"/>
      <c r="AZ34" s="234"/>
      <c r="BA34" s="234"/>
      <c r="BC34" s="234"/>
      <c r="BD34" s="234"/>
      <c r="BE34" s="234"/>
      <c r="BF34" s="234"/>
      <c r="BG34" s="234"/>
      <c r="BH34" s="234"/>
      <c r="BI34" s="234"/>
      <c r="BJ34" s="234"/>
      <c r="BL34" s="234"/>
      <c r="BM34" s="234"/>
      <c r="BN34" s="234"/>
      <c r="BO34" s="234"/>
      <c r="BP34" s="234"/>
      <c r="BQ34" s="234"/>
      <c r="BR34" s="234"/>
      <c r="BS34" s="234"/>
      <c r="BU34" s="234"/>
      <c r="BV34" s="234"/>
      <c r="BW34" s="234"/>
      <c r="BX34" s="234"/>
      <c r="BY34" s="234"/>
      <c r="BZ34" s="234"/>
      <c r="CA34" s="234"/>
      <c r="CB34" s="234"/>
      <c r="CD34" s="234"/>
      <c r="CE34" s="234"/>
      <c r="CF34" s="234"/>
      <c r="CG34" s="234"/>
      <c r="CH34" s="234"/>
      <c r="CI34" s="234"/>
      <c r="CJ34" s="234"/>
      <c r="CK34" s="234"/>
      <c r="CM34" s="234"/>
      <c r="CN34" s="234"/>
      <c r="CO34" s="234"/>
      <c r="CP34" s="234"/>
      <c r="CQ34" s="234"/>
      <c r="CR34" s="234"/>
      <c r="CS34" s="234"/>
      <c r="CT34" s="234"/>
      <c r="CV34" s="234"/>
      <c r="CW34" s="234"/>
      <c r="CX34" s="234"/>
      <c r="CY34" s="234"/>
      <c r="CZ34" s="234"/>
      <c r="DA34" s="234"/>
      <c r="DB34" s="234"/>
      <c r="DC34" s="234"/>
      <c r="DE34" s="234"/>
      <c r="DF34" s="234"/>
      <c r="DG34" s="234"/>
      <c r="DH34" s="234"/>
      <c r="DI34" s="234"/>
      <c r="DJ34" s="234"/>
      <c r="DK34" s="234"/>
      <c r="DL34" s="234"/>
      <c r="DN34" s="234"/>
      <c r="DO34" s="234"/>
      <c r="DP34" s="234"/>
      <c r="DQ34" s="234"/>
      <c r="DR34" s="234"/>
      <c r="DS34" s="234"/>
      <c r="DT34" s="234"/>
      <c r="DU34" s="234"/>
      <c r="DW34" s="234"/>
      <c r="DX34" s="234"/>
      <c r="DY34" s="234"/>
      <c r="DZ34" s="234"/>
      <c r="EA34" s="234"/>
      <c r="EB34" s="234"/>
      <c r="EC34" s="234"/>
      <c r="ED34" s="234"/>
      <c r="EF34" s="234"/>
      <c r="EG34" s="234"/>
      <c r="EH34" s="234"/>
      <c r="EI34" s="234"/>
      <c r="EJ34" s="234"/>
      <c r="EK34" s="234"/>
      <c r="EL34" s="234"/>
      <c r="EM34" s="234"/>
      <c r="EO34" s="234"/>
      <c r="EP34" s="234"/>
      <c r="EQ34" s="234"/>
      <c r="ER34" s="234"/>
      <c r="ES34" s="234"/>
      <c r="ET34" s="234"/>
      <c r="EU34" s="234"/>
      <c r="EV34" s="234"/>
      <c r="EX34" s="234"/>
      <c r="EY34" s="234"/>
      <c r="EZ34" s="234"/>
      <c r="FA34" s="234"/>
      <c r="FB34" s="234"/>
      <c r="FC34" s="234"/>
      <c r="FD34" s="234"/>
      <c r="FE34" s="234"/>
      <c r="FG34" s="234"/>
      <c r="FH34" s="234"/>
      <c r="FI34" s="234"/>
      <c r="FJ34" s="234"/>
      <c r="FK34" s="234"/>
      <c r="FL34" s="234"/>
      <c r="FM34" s="234"/>
      <c r="FN34" s="234"/>
      <c r="FP34" s="234"/>
      <c r="FQ34" s="234"/>
      <c r="FR34" s="234"/>
      <c r="FS34" s="234"/>
      <c r="FT34" s="234"/>
      <c r="FU34" s="234"/>
      <c r="FV34" s="234"/>
      <c r="FW34" s="234"/>
      <c r="FY34" s="234"/>
      <c r="FZ34" s="234"/>
      <c r="GA34" s="234"/>
      <c r="GB34" s="234"/>
      <c r="GC34" s="234"/>
      <c r="GD34" s="234"/>
      <c r="GE34" s="234"/>
      <c r="GF34" s="234"/>
      <c r="GH34" s="234"/>
      <c r="GI34" s="234"/>
      <c r="GJ34" s="234"/>
      <c r="GK34" s="234"/>
      <c r="GL34" s="234"/>
      <c r="GM34" s="234"/>
      <c r="GN34" s="234"/>
      <c r="GO34" s="234"/>
      <c r="GQ34" s="234"/>
      <c r="GR34" s="234"/>
      <c r="GS34" s="234"/>
      <c r="GT34" s="234"/>
      <c r="GU34" s="234"/>
      <c r="GV34" s="234"/>
      <c r="GW34" s="234"/>
      <c r="GX34" s="234"/>
      <c r="GZ34" s="234"/>
      <c r="HA34" s="234"/>
      <c r="HB34" s="234"/>
      <c r="HC34" s="234"/>
      <c r="HD34" s="234"/>
      <c r="HE34" s="234"/>
      <c r="HF34" s="234"/>
      <c r="HG34" s="234"/>
      <c r="HI34" s="234"/>
      <c r="HJ34" s="234"/>
      <c r="HK34" s="234"/>
      <c r="HL34" s="234"/>
      <c r="HM34" s="234"/>
      <c r="HN34" s="234"/>
      <c r="HO34" s="234"/>
      <c r="HP34" s="234"/>
      <c r="HR34" s="234"/>
      <c r="HS34" s="234"/>
      <c r="HT34" s="234"/>
      <c r="HU34" s="234"/>
      <c r="HV34" s="234"/>
      <c r="HW34" s="234"/>
      <c r="HX34" s="234"/>
      <c r="HY34" s="234"/>
      <c r="IA34" s="234"/>
      <c r="IB34" s="234"/>
      <c r="IC34" s="234"/>
      <c r="ID34" s="234"/>
      <c r="IE34" s="234"/>
      <c r="IF34" s="234"/>
      <c r="IG34" s="234"/>
      <c r="IH34" s="234"/>
      <c r="IJ34" s="234"/>
      <c r="IK34" s="234"/>
      <c r="IL34" s="234"/>
      <c r="IM34" s="234"/>
      <c r="IN34" s="234"/>
      <c r="IO34" s="234"/>
      <c r="IP34" s="234"/>
      <c r="IQ34" s="234"/>
      <c r="IS34" s="234"/>
      <c r="IT34" s="234"/>
      <c r="IU34" s="234"/>
      <c r="IV34" s="234"/>
      <c r="IW34" s="234"/>
      <c r="IX34" s="234"/>
      <c r="IY34" s="234"/>
      <c r="IZ34" s="234"/>
      <c r="JB34" s="234"/>
      <c r="JC34" s="234"/>
      <c r="JD34" s="234"/>
      <c r="JE34" s="234"/>
      <c r="JF34" s="234"/>
      <c r="JG34" s="234"/>
      <c r="JH34" s="234"/>
      <c r="JI34" s="234"/>
      <c r="JK34" s="234"/>
      <c r="JL34" s="234"/>
      <c r="JM34" s="234"/>
      <c r="JN34" s="234"/>
      <c r="JO34" s="234"/>
      <c r="JP34" s="234"/>
      <c r="JQ34" s="234"/>
      <c r="JR34" s="234"/>
      <c r="JT34" s="234"/>
      <c r="JU34" s="234"/>
      <c r="JV34" s="234"/>
      <c r="JW34" s="234"/>
      <c r="JX34" s="234"/>
      <c r="JY34" s="234"/>
      <c r="JZ34" s="234"/>
      <c r="KA34" s="234"/>
      <c r="KC34" s="234"/>
      <c r="KD34" s="234"/>
      <c r="KE34" s="234"/>
      <c r="KF34" s="234"/>
      <c r="KG34" s="234"/>
      <c r="KH34" s="234"/>
      <c r="KI34" s="234"/>
      <c r="KJ34" s="234"/>
      <c r="KL34" s="234"/>
      <c r="KM34" s="234"/>
      <c r="KN34" s="234"/>
      <c r="KO34" s="234"/>
      <c r="KP34" s="234"/>
      <c r="KQ34" s="234"/>
      <c r="KR34" s="234"/>
      <c r="KS34" s="234"/>
      <c r="KU34" s="234"/>
      <c r="KV34" s="234"/>
      <c r="KW34" s="234"/>
      <c r="KX34" s="234"/>
      <c r="KY34" s="234"/>
      <c r="KZ34" s="234"/>
      <c r="LA34" s="234"/>
      <c r="LB34" s="234"/>
      <c r="LD34" s="234"/>
      <c r="LE34" s="234"/>
      <c r="LF34" s="234"/>
      <c r="LG34" s="234"/>
      <c r="LH34" s="234"/>
      <c r="LI34" s="234"/>
      <c r="LJ34" s="234"/>
      <c r="LK34" s="234"/>
      <c r="LP34" s="2"/>
      <c r="LQ34" s="331">
        <f t="shared" ca="1" si="0"/>
        <v>0</v>
      </c>
      <c r="LR34" s="334">
        <v>10</v>
      </c>
      <c r="LS34" s="332" t="str">
        <f t="shared" ca="1" si="1"/>
        <v/>
      </c>
      <c r="LT34" s="320"/>
      <c r="LU34" s="331">
        <f t="shared" ca="1" si="2"/>
        <v>0</v>
      </c>
      <c r="LV34" s="334">
        <v>10</v>
      </c>
      <c r="LW34" s="332" t="str">
        <f t="shared" ca="1" si="3"/>
        <v/>
      </c>
      <c r="LX34" s="320"/>
      <c r="LY34" s="331" t="e">
        <f t="shared" si="4"/>
        <v>#N/A</v>
      </c>
      <c r="LZ34" s="334">
        <v>10</v>
      </c>
      <c r="MA34" s="332" t="str">
        <f t="shared" si="5"/>
        <v/>
      </c>
      <c r="MB34" s="320"/>
      <c r="MC34" s="331" t="e">
        <f t="shared" ca="1" si="6"/>
        <v>#N/A</v>
      </c>
      <c r="MD34" s="334">
        <v>10</v>
      </c>
      <c r="ME34" s="332" t="str">
        <f t="shared" ca="1" si="7"/>
        <v/>
      </c>
      <c r="MF34" s="320"/>
      <c r="MG34" s="331" t="e">
        <f t="shared" ca="1" si="8"/>
        <v>#N/A</v>
      </c>
      <c r="MH34" s="333">
        <v>10</v>
      </c>
      <c r="MI34" s="332" t="str">
        <f t="shared" ca="1" si="9"/>
        <v/>
      </c>
      <c r="MJ34" s="323"/>
      <c r="MK34" s="331" t="e">
        <f t="shared" ca="1" si="10"/>
        <v>#N/A</v>
      </c>
      <c r="ML34" s="333">
        <v>10</v>
      </c>
      <c r="MM34" s="332" t="str">
        <f t="shared" ca="1" si="11"/>
        <v/>
      </c>
      <c r="MN34" s="323"/>
      <c r="MO34" s="331" t="e">
        <f t="shared" ca="1" si="12"/>
        <v>#N/A</v>
      </c>
      <c r="MP34" s="333">
        <v>10</v>
      </c>
      <c r="MQ34" s="332" t="str">
        <f t="shared" ca="1" si="13"/>
        <v/>
      </c>
      <c r="MR34" s="323"/>
      <c r="MS34" s="331" t="e">
        <f t="shared" ca="1" si="14"/>
        <v>#N/A</v>
      </c>
      <c r="MT34" s="333">
        <v>10</v>
      </c>
      <c r="MU34" s="332" t="str">
        <f t="shared" ca="1" si="15"/>
        <v/>
      </c>
      <c r="MV34" s="323"/>
      <c r="MW34" s="331" t="e">
        <f t="shared" ca="1" si="16"/>
        <v>#N/A</v>
      </c>
      <c r="MX34" s="333">
        <v>10</v>
      </c>
      <c r="MY34" s="332" t="str">
        <f t="shared" ca="1" si="17"/>
        <v/>
      </c>
      <c r="MZ34" s="323"/>
      <c r="NA34" s="331" t="e">
        <f t="shared" ca="1" si="18"/>
        <v>#N/A</v>
      </c>
      <c r="NB34" s="333">
        <v>10</v>
      </c>
      <c r="NC34" s="332" t="str">
        <f t="shared" ca="1" si="19"/>
        <v/>
      </c>
      <c r="ND34" s="323"/>
      <c r="NE34" s="331" t="e">
        <f t="shared" ca="1" si="20"/>
        <v>#N/A</v>
      </c>
      <c r="NF34" s="333">
        <v>10</v>
      </c>
      <c r="NG34" s="332" t="str">
        <f t="shared" ca="1" si="21"/>
        <v/>
      </c>
      <c r="NH34" s="323"/>
      <c r="NI34" s="331" t="e">
        <f t="shared" ca="1" si="22"/>
        <v>#N/A</v>
      </c>
      <c r="NJ34" s="333">
        <v>10</v>
      </c>
      <c r="NK34" s="332" t="str">
        <f t="shared" ca="1" si="23"/>
        <v/>
      </c>
      <c r="NL34" s="323"/>
      <c r="NM34" s="331" t="e">
        <f t="shared" ca="1" si="24"/>
        <v>#N/A</v>
      </c>
      <c r="NN34" s="333">
        <v>10</v>
      </c>
      <c r="NO34" s="332" t="str">
        <f t="shared" ca="1" si="25"/>
        <v/>
      </c>
      <c r="NP34" s="323"/>
      <c r="NQ34" s="331" t="e">
        <f t="shared" ca="1" si="26"/>
        <v>#N/A</v>
      </c>
      <c r="NR34" s="333">
        <v>10</v>
      </c>
      <c r="NS34" s="332" t="str">
        <f t="shared" ca="1" si="27"/>
        <v/>
      </c>
      <c r="NT34" s="323"/>
      <c r="NU34" s="331" t="e">
        <f t="shared" ca="1" si="28"/>
        <v>#N/A</v>
      </c>
      <c r="NV34" s="333">
        <v>10</v>
      </c>
      <c r="NW34" s="332" t="str">
        <f t="shared" ca="1" si="29"/>
        <v/>
      </c>
      <c r="NX34" s="323"/>
      <c r="NY34" s="331" t="e">
        <f t="shared" ca="1" si="30"/>
        <v>#N/A</v>
      </c>
      <c r="NZ34" s="333">
        <v>10</v>
      </c>
      <c r="OA34" s="332" t="str">
        <f t="shared" ca="1" si="31"/>
        <v/>
      </c>
      <c r="OB34" s="323"/>
      <c r="OC34" s="331" t="e">
        <f t="shared" ca="1" si="32"/>
        <v>#N/A</v>
      </c>
      <c r="OD34" s="333">
        <v>10</v>
      </c>
      <c r="OE34" s="332" t="str">
        <f t="shared" ca="1" si="33"/>
        <v/>
      </c>
      <c r="OF34" s="323"/>
      <c r="OG34" s="331" t="e">
        <f t="shared" ca="1" si="34"/>
        <v>#N/A</v>
      </c>
      <c r="OH34" s="333">
        <v>10</v>
      </c>
      <c r="OI34" s="332" t="str">
        <f t="shared" ca="1" si="35"/>
        <v/>
      </c>
      <c r="OJ34" s="323"/>
      <c r="OK34" s="331" t="e">
        <f t="shared" ca="1" si="36"/>
        <v>#N/A</v>
      </c>
      <c r="OL34" s="333">
        <v>10</v>
      </c>
      <c r="OM34" s="332" t="str">
        <f t="shared" ca="1" si="37"/>
        <v/>
      </c>
      <c r="ON34" s="323"/>
      <c r="OO34" s="331" t="e">
        <f t="shared" ca="1" si="38"/>
        <v>#N/A</v>
      </c>
      <c r="OP34" s="333">
        <v>10</v>
      </c>
      <c r="OQ34" s="332" t="str">
        <f t="shared" ca="1" si="39"/>
        <v/>
      </c>
      <c r="OR34" s="323"/>
      <c r="OS34" s="331" t="e">
        <f t="shared" ca="1" si="40"/>
        <v>#N/A</v>
      </c>
      <c r="OT34" s="333">
        <v>10</v>
      </c>
      <c r="OU34" s="332" t="str">
        <f t="shared" ca="1" si="41"/>
        <v/>
      </c>
      <c r="OV34" s="323"/>
      <c r="OW34" s="331" t="e">
        <f t="shared" ca="1" si="42"/>
        <v>#N/A</v>
      </c>
      <c r="OX34" s="333">
        <v>10</v>
      </c>
      <c r="OY34" s="332" t="str">
        <f t="shared" ca="1" si="43"/>
        <v/>
      </c>
      <c r="OZ34" s="323"/>
      <c r="PA34" s="331" t="e">
        <f t="shared" ca="1" si="44"/>
        <v>#N/A</v>
      </c>
      <c r="PB34" s="333">
        <v>10</v>
      </c>
      <c r="PC34" s="332" t="str">
        <f t="shared" ca="1" si="45"/>
        <v/>
      </c>
      <c r="PD34" s="323"/>
      <c r="PE34" s="331" t="e">
        <f t="shared" ca="1" si="46"/>
        <v>#N/A</v>
      </c>
      <c r="PF34" s="333">
        <v>10</v>
      </c>
      <c r="PG34" s="332" t="str">
        <f t="shared" ca="1" si="47"/>
        <v/>
      </c>
      <c r="PH34" s="323"/>
      <c r="PI34" s="331" t="e">
        <f t="shared" ca="1" si="48"/>
        <v>#N/A</v>
      </c>
      <c r="PJ34" s="333">
        <v>10</v>
      </c>
      <c r="PK34" s="332" t="str">
        <f t="shared" ca="1" si="49"/>
        <v/>
      </c>
      <c r="PL34" s="323"/>
      <c r="PM34" s="331" t="e">
        <f t="shared" ca="1" si="50"/>
        <v>#N/A</v>
      </c>
      <c r="PN34" s="333">
        <v>10</v>
      </c>
      <c r="PO34" s="332" t="str">
        <f t="shared" ca="1" si="51"/>
        <v/>
      </c>
      <c r="PP34" s="323"/>
      <c r="PQ34" s="331" t="e">
        <f t="shared" ca="1" si="52"/>
        <v>#N/A</v>
      </c>
      <c r="PR34" s="333">
        <v>10</v>
      </c>
      <c r="PS34" s="332" t="str">
        <f t="shared" ca="1" si="53"/>
        <v/>
      </c>
      <c r="PT34" s="323"/>
      <c r="PU34" s="331" t="e">
        <f t="shared" ca="1" si="54"/>
        <v>#N/A</v>
      </c>
      <c r="PV34" s="333">
        <v>10</v>
      </c>
      <c r="PW34" s="332" t="str">
        <f t="shared" ca="1" si="55"/>
        <v/>
      </c>
      <c r="PX34" s="323"/>
      <c r="PY34" s="331" t="e">
        <f t="shared" ca="1" si="56"/>
        <v>#N/A</v>
      </c>
      <c r="PZ34" s="333">
        <v>10</v>
      </c>
      <c r="QA34" s="332" t="str">
        <f t="shared" ca="1" si="57"/>
        <v/>
      </c>
      <c r="QB34" s="323"/>
      <c r="QC34" s="331" t="e">
        <f t="shared" ca="1" si="58"/>
        <v>#N/A</v>
      </c>
      <c r="QD34" s="333">
        <v>10</v>
      </c>
      <c r="QE34" s="332" t="str">
        <f t="shared" ca="1" si="59"/>
        <v/>
      </c>
      <c r="QF34" s="323"/>
      <c r="QG34" s="331" t="e">
        <f t="shared" ca="1" si="60"/>
        <v>#N/A</v>
      </c>
      <c r="QH34" s="333">
        <v>10</v>
      </c>
      <c r="QI34" s="332" t="str">
        <f t="shared" ca="1" si="61"/>
        <v/>
      </c>
      <c r="QJ34" s="323"/>
      <c r="QK34" s="331" t="e">
        <f t="shared" ca="1" si="62"/>
        <v>#N/A</v>
      </c>
      <c r="QL34" s="333">
        <v>10</v>
      </c>
      <c r="QM34" s="332" t="str">
        <f t="shared" ca="1" si="63"/>
        <v/>
      </c>
      <c r="QN34" s="323"/>
      <c r="QO34" s="331" t="e">
        <f t="shared" ca="1" si="64"/>
        <v>#N/A</v>
      </c>
      <c r="QP34" s="333">
        <v>10</v>
      </c>
      <c r="QQ34" s="332" t="str">
        <f t="shared" ca="1" si="65"/>
        <v/>
      </c>
      <c r="QR34" s="323"/>
      <c r="QS34" s="331" t="e">
        <f t="shared" ca="1" si="66"/>
        <v>#N/A</v>
      </c>
      <c r="QT34" s="333">
        <v>10</v>
      </c>
      <c r="QU34" s="332" t="str">
        <f t="shared" ca="1" si="67"/>
        <v/>
      </c>
      <c r="QV34" s="323"/>
      <c r="QW34" s="331" t="e">
        <f t="shared" ca="1" si="68"/>
        <v>#N/A</v>
      </c>
      <c r="QX34" s="333">
        <v>10</v>
      </c>
      <c r="QY34" s="332" t="str">
        <f t="shared" ca="1" si="69"/>
        <v/>
      </c>
    </row>
    <row r="35" spans="1:467" ht="15" customHeight="1" thickBot="1" x14ac:dyDescent="0.3">
      <c r="B35" s="7"/>
      <c r="C35" s="7"/>
      <c r="D35" s="468" t="str">
        <f ca="1">+"Meta Producción año "&amp;YEAR(TODAY())</f>
        <v>Meta Producción año 2014</v>
      </c>
      <c r="E35" s="468"/>
      <c r="F35" s="468"/>
      <c r="G35" s="468"/>
      <c r="H35" s="468"/>
      <c r="I35" s="73"/>
      <c r="J35" s="465"/>
      <c r="K35" s="465"/>
      <c r="L35" s="465"/>
      <c r="M35" s="465"/>
      <c r="N35" s="465"/>
      <c r="O35" s="465"/>
      <c r="P35" s="465"/>
      <c r="Q35" s="465"/>
      <c r="R35" s="73"/>
      <c r="S35" s="465"/>
      <c r="T35" s="465"/>
      <c r="U35" s="465"/>
      <c r="V35" s="465"/>
      <c r="W35" s="465"/>
      <c r="X35" s="465"/>
      <c r="Y35" s="465"/>
      <c r="Z35" s="465"/>
      <c r="AA35" s="130"/>
      <c r="AB35" s="465"/>
      <c r="AC35" s="465"/>
      <c r="AD35" s="465"/>
      <c r="AE35" s="465"/>
      <c r="AF35" s="465"/>
      <c r="AG35" s="465"/>
      <c r="AH35" s="465"/>
      <c r="AI35" s="465"/>
      <c r="AJ35" s="7"/>
      <c r="AK35" s="465"/>
      <c r="AL35" s="465"/>
      <c r="AM35" s="465"/>
      <c r="AN35" s="465"/>
      <c r="AO35" s="465"/>
      <c r="AP35" s="465"/>
      <c r="AQ35" s="465"/>
      <c r="AR35" s="465"/>
      <c r="AS35" s="7"/>
      <c r="AT35" s="465"/>
      <c r="AU35" s="465"/>
      <c r="AV35" s="465"/>
      <c r="AW35" s="465"/>
      <c r="AX35" s="465"/>
      <c r="AY35" s="465"/>
      <c r="AZ35" s="465"/>
      <c r="BA35" s="465"/>
      <c r="BC35" s="465"/>
      <c r="BD35" s="465"/>
      <c r="BE35" s="465"/>
      <c r="BF35" s="465"/>
      <c r="BG35" s="465"/>
      <c r="BH35" s="465"/>
      <c r="BI35" s="465"/>
      <c r="BJ35" s="465"/>
      <c r="BL35" s="465"/>
      <c r="BM35" s="465"/>
      <c r="BN35" s="465"/>
      <c r="BO35" s="465"/>
      <c r="BP35" s="465"/>
      <c r="BQ35" s="465"/>
      <c r="BR35" s="465"/>
      <c r="BS35" s="465"/>
      <c r="BU35" s="465"/>
      <c r="BV35" s="465"/>
      <c r="BW35" s="465"/>
      <c r="BX35" s="465"/>
      <c r="BY35" s="465"/>
      <c r="BZ35" s="465"/>
      <c r="CA35" s="465"/>
      <c r="CB35" s="465"/>
      <c r="CD35" s="465"/>
      <c r="CE35" s="465"/>
      <c r="CF35" s="465"/>
      <c r="CG35" s="465"/>
      <c r="CH35" s="465"/>
      <c r="CI35" s="465"/>
      <c r="CJ35" s="465"/>
      <c r="CK35" s="465"/>
      <c r="CM35" s="465"/>
      <c r="CN35" s="465"/>
      <c r="CO35" s="465"/>
      <c r="CP35" s="465"/>
      <c r="CQ35" s="465"/>
      <c r="CR35" s="465"/>
      <c r="CS35" s="465"/>
      <c r="CT35" s="465"/>
      <c r="CV35" s="465"/>
      <c r="CW35" s="465"/>
      <c r="CX35" s="465"/>
      <c r="CY35" s="465"/>
      <c r="CZ35" s="465"/>
      <c r="DA35" s="465"/>
      <c r="DB35" s="465"/>
      <c r="DC35" s="465"/>
      <c r="DE35" s="465"/>
      <c r="DF35" s="465"/>
      <c r="DG35" s="465"/>
      <c r="DH35" s="465"/>
      <c r="DI35" s="465"/>
      <c r="DJ35" s="465"/>
      <c r="DK35" s="465"/>
      <c r="DL35" s="465"/>
      <c r="DN35" s="465"/>
      <c r="DO35" s="465"/>
      <c r="DP35" s="465"/>
      <c r="DQ35" s="465"/>
      <c r="DR35" s="465"/>
      <c r="DS35" s="465"/>
      <c r="DT35" s="465"/>
      <c r="DU35" s="465"/>
      <c r="DW35" s="465"/>
      <c r="DX35" s="465"/>
      <c r="DY35" s="465"/>
      <c r="DZ35" s="465"/>
      <c r="EA35" s="465"/>
      <c r="EB35" s="465"/>
      <c r="EC35" s="465"/>
      <c r="ED35" s="465"/>
      <c r="EF35" s="465"/>
      <c r="EG35" s="465"/>
      <c r="EH35" s="465"/>
      <c r="EI35" s="465"/>
      <c r="EJ35" s="465"/>
      <c r="EK35" s="465"/>
      <c r="EL35" s="465"/>
      <c r="EM35" s="465"/>
      <c r="EO35" s="465"/>
      <c r="EP35" s="465"/>
      <c r="EQ35" s="465"/>
      <c r="ER35" s="465"/>
      <c r="ES35" s="465"/>
      <c r="ET35" s="465"/>
      <c r="EU35" s="465"/>
      <c r="EV35" s="465"/>
      <c r="EX35" s="465"/>
      <c r="EY35" s="465"/>
      <c r="EZ35" s="465"/>
      <c r="FA35" s="465"/>
      <c r="FB35" s="465"/>
      <c r="FC35" s="465"/>
      <c r="FD35" s="465"/>
      <c r="FE35" s="465"/>
      <c r="FG35" s="465"/>
      <c r="FH35" s="465"/>
      <c r="FI35" s="465"/>
      <c r="FJ35" s="465"/>
      <c r="FK35" s="465"/>
      <c r="FL35" s="465"/>
      <c r="FM35" s="465"/>
      <c r="FN35" s="465"/>
      <c r="FP35" s="465"/>
      <c r="FQ35" s="465"/>
      <c r="FR35" s="465"/>
      <c r="FS35" s="465"/>
      <c r="FT35" s="465"/>
      <c r="FU35" s="465"/>
      <c r="FV35" s="465"/>
      <c r="FW35" s="465"/>
      <c r="FY35" s="465"/>
      <c r="FZ35" s="465"/>
      <c r="GA35" s="465"/>
      <c r="GB35" s="465"/>
      <c r="GC35" s="465"/>
      <c r="GD35" s="465"/>
      <c r="GE35" s="465"/>
      <c r="GF35" s="465"/>
      <c r="GH35" s="465"/>
      <c r="GI35" s="465"/>
      <c r="GJ35" s="465"/>
      <c r="GK35" s="465"/>
      <c r="GL35" s="465"/>
      <c r="GM35" s="465"/>
      <c r="GN35" s="465"/>
      <c r="GO35" s="465"/>
      <c r="GQ35" s="465"/>
      <c r="GR35" s="465"/>
      <c r="GS35" s="465"/>
      <c r="GT35" s="465"/>
      <c r="GU35" s="465"/>
      <c r="GV35" s="465"/>
      <c r="GW35" s="465"/>
      <c r="GX35" s="465"/>
      <c r="GZ35" s="465"/>
      <c r="HA35" s="465"/>
      <c r="HB35" s="465"/>
      <c r="HC35" s="465"/>
      <c r="HD35" s="465"/>
      <c r="HE35" s="465"/>
      <c r="HF35" s="465"/>
      <c r="HG35" s="465"/>
      <c r="HI35" s="465"/>
      <c r="HJ35" s="465"/>
      <c r="HK35" s="465"/>
      <c r="HL35" s="465"/>
      <c r="HM35" s="465"/>
      <c r="HN35" s="465"/>
      <c r="HO35" s="465"/>
      <c r="HP35" s="465"/>
      <c r="HR35" s="465"/>
      <c r="HS35" s="465"/>
      <c r="HT35" s="465"/>
      <c r="HU35" s="465"/>
      <c r="HV35" s="465"/>
      <c r="HW35" s="465"/>
      <c r="HX35" s="465"/>
      <c r="HY35" s="465"/>
      <c r="IA35" s="465"/>
      <c r="IB35" s="465"/>
      <c r="IC35" s="465"/>
      <c r="ID35" s="465"/>
      <c r="IE35" s="465"/>
      <c r="IF35" s="465"/>
      <c r="IG35" s="465"/>
      <c r="IH35" s="465"/>
      <c r="IJ35" s="465"/>
      <c r="IK35" s="465"/>
      <c r="IL35" s="465"/>
      <c r="IM35" s="465"/>
      <c r="IN35" s="465"/>
      <c r="IO35" s="465"/>
      <c r="IP35" s="465"/>
      <c r="IQ35" s="465"/>
      <c r="IS35" s="465"/>
      <c r="IT35" s="465"/>
      <c r="IU35" s="465"/>
      <c r="IV35" s="465"/>
      <c r="IW35" s="465"/>
      <c r="IX35" s="465"/>
      <c r="IY35" s="465"/>
      <c r="IZ35" s="465"/>
      <c r="JB35" s="465"/>
      <c r="JC35" s="465"/>
      <c r="JD35" s="465"/>
      <c r="JE35" s="465"/>
      <c r="JF35" s="465"/>
      <c r="JG35" s="465"/>
      <c r="JH35" s="465"/>
      <c r="JI35" s="465"/>
      <c r="JK35" s="465"/>
      <c r="JL35" s="465"/>
      <c r="JM35" s="465"/>
      <c r="JN35" s="465"/>
      <c r="JO35" s="465"/>
      <c r="JP35" s="465"/>
      <c r="JQ35" s="465"/>
      <c r="JR35" s="465"/>
      <c r="JT35" s="465"/>
      <c r="JU35" s="465"/>
      <c r="JV35" s="465"/>
      <c r="JW35" s="465"/>
      <c r="JX35" s="465"/>
      <c r="JY35" s="465"/>
      <c r="JZ35" s="465"/>
      <c r="KA35" s="465"/>
      <c r="KC35" s="465"/>
      <c r="KD35" s="465"/>
      <c r="KE35" s="465"/>
      <c r="KF35" s="465"/>
      <c r="KG35" s="465"/>
      <c r="KH35" s="465"/>
      <c r="KI35" s="465"/>
      <c r="KJ35" s="465"/>
      <c r="KL35" s="465"/>
      <c r="KM35" s="465"/>
      <c r="KN35" s="465"/>
      <c r="KO35" s="465"/>
      <c r="KP35" s="465"/>
      <c r="KQ35" s="465"/>
      <c r="KR35" s="465"/>
      <c r="KS35" s="465"/>
      <c r="KU35" s="465"/>
      <c r="KV35" s="465"/>
      <c r="KW35" s="465"/>
      <c r="KX35" s="465"/>
      <c r="KY35" s="465"/>
      <c r="KZ35" s="465"/>
      <c r="LA35" s="465"/>
      <c r="LB35" s="465"/>
      <c r="LD35" s="465"/>
      <c r="LE35" s="465"/>
      <c r="LF35" s="465"/>
      <c r="LG35" s="465"/>
      <c r="LH35" s="465"/>
      <c r="LI35" s="465"/>
      <c r="LJ35" s="465"/>
      <c r="LK35" s="465"/>
      <c r="LQ35" s="331">
        <f t="shared" ca="1" si="0"/>
        <v>0</v>
      </c>
      <c r="LR35" s="335">
        <v>11</v>
      </c>
      <c r="LS35" s="332" t="str">
        <f t="shared" ca="1" si="1"/>
        <v/>
      </c>
      <c r="LT35" s="320"/>
      <c r="LU35" s="331">
        <f t="shared" ca="1" si="2"/>
        <v>0</v>
      </c>
      <c r="LV35" s="335">
        <v>11</v>
      </c>
      <c r="LW35" s="332" t="str">
        <f t="shared" ca="1" si="3"/>
        <v/>
      </c>
      <c r="LX35" s="320"/>
      <c r="LY35" s="331" t="e">
        <f t="shared" si="4"/>
        <v>#N/A</v>
      </c>
      <c r="LZ35" s="335">
        <v>11</v>
      </c>
      <c r="MA35" s="332" t="str">
        <f t="shared" si="5"/>
        <v/>
      </c>
      <c r="MB35" s="320"/>
      <c r="MC35" s="331" t="e">
        <f t="shared" ca="1" si="6"/>
        <v>#N/A</v>
      </c>
      <c r="MD35" s="335">
        <v>11</v>
      </c>
      <c r="ME35" s="332" t="str">
        <f t="shared" ca="1" si="7"/>
        <v/>
      </c>
      <c r="MF35" s="320"/>
      <c r="MG35" s="331" t="e">
        <f t="shared" ca="1" si="8"/>
        <v>#N/A</v>
      </c>
      <c r="MH35" s="333">
        <v>11</v>
      </c>
      <c r="MI35" s="332" t="str">
        <f t="shared" ca="1" si="9"/>
        <v/>
      </c>
      <c r="MJ35" s="323"/>
      <c r="MK35" s="331" t="e">
        <f t="shared" ca="1" si="10"/>
        <v>#N/A</v>
      </c>
      <c r="ML35" s="333">
        <v>11</v>
      </c>
      <c r="MM35" s="332" t="str">
        <f t="shared" ca="1" si="11"/>
        <v/>
      </c>
      <c r="MN35" s="323"/>
      <c r="MO35" s="331" t="e">
        <f t="shared" ca="1" si="12"/>
        <v>#N/A</v>
      </c>
      <c r="MP35" s="333">
        <v>11</v>
      </c>
      <c r="MQ35" s="332" t="str">
        <f t="shared" ca="1" si="13"/>
        <v/>
      </c>
      <c r="MR35" s="323"/>
      <c r="MS35" s="331" t="e">
        <f t="shared" ca="1" si="14"/>
        <v>#N/A</v>
      </c>
      <c r="MT35" s="333">
        <v>11</v>
      </c>
      <c r="MU35" s="332" t="str">
        <f t="shared" ca="1" si="15"/>
        <v/>
      </c>
      <c r="MV35" s="323"/>
      <c r="MW35" s="331" t="e">
        <f t="shared" ca="1" si="16"/>
        <v>#N/A</v>
      </c>
      <c r="MX35" s="333">
        <v>11</v>
      </c>
      <c r="MY35" s="332" t="str">
        <f t="shared" ca="1" si="17"/>
        <v/>
      </c>
      <c r="MZ35" s="323"/>
      <c r="NA35" s="331" t="e">
        <f t="shared" ca="1" si="18"/>
        <v>#N/A</v>
      </c>
      <c r="NB35" s="333">
        <v>11</v>
      </c>
      <c r="NC35" s="332" t="str">
        <f t="shared" ca="1" si="19"/>
        <v/>
      </c>
      <c r="ND35" s="323"/>
      <c r="NE35" s="331" t="e">
        <f t="shared" ca="1" si="20"/>
        <v>#N/A</v>
      </c>
      <c r="NF35" s="333">
        <v>11</v>
      </c>
      <c r="NG35" s="332" t="str">
        <f t="shared" ca="1" si="21"/>
        <v/>
      </c>
      <c r="NH35" s="323"/>
      <c r="NI35" s="331" t="e">
        <f t="shared" ca="1" si="22"/>
        <v>#N/A</v>
      </c>
      <c r="NJ35" s="333">
        <v>11</v>
      </c>
      <c r="NK35" s="332" t="str">
        <f t="shared" ca="1" si="23"/>
        <v/>
      </c>
      <c r="NL35" s="323"/>
      <c r="NM35" s="331" t="e">
        <f t="shared" ca="1" si="24"/>
        <v>#N/A</v>
      </c>
      <c r="NN35" s="333">
        <v>11</v>
      </c>
      <c r="NO35" s="332" t="str">
        <f t="shared" ca="1" si="25"/>
        <v/>
      </c>
      <c r="NP35" s="323"/>
      <c r="NQ35" s="331" t="e">
        <f t="shared" ca="1" si="26"/>
        <v>#N/A</v>
      </c>
      <c r="NR35" s="333">
        <v>11</v>
      </c>
      <c r="NS35" s="332" t="str">
        <f t="shared" ca="1" si="27"/>
        <v/>
      </c>
      <c r="NT35" s="323"/>
      <c r="NU35" s="331" t="e">
        <f t="shared" ca="1" si="28"/>
        <v>#N/A</v>
      </c>
      <c r="NV35" s="333">
        <v>11</v>
      </c>
      <c r="NW35" s="332" t="str">
        <f t="shared" ca="1" si="29"/>
        <v/>
      </c>
      <c r="NX35" s="323"/>
      <c r="NY35" s="331" t="e">
        <f t="shared" ca="1" si="30"/>
        <v>#N/A</v>
      </c>
      <c r="NZ35" s="333">
        <v>11</v>
      </c>
      <c r="OA35" s="332" t="str">
        <f t="shared" ca="1" si="31"/>
        <v/>
      </c>
      <c r="OB35" s="323"/>
      <c r="OC35" s="331" t="e">
        <f t="shared" ca="1" si="32"/>
        <v>#N/A</v>
      </c>
      <c r="OD35" s="333">
        <v>11</v>
      </c>
      <c r="OE35" s="332" t="str">
        <f t="shared" ca="1" si="33"/>
        <v/>
      </c>
      <c r="OF35" s="323"/>
      <c r="OG35" s="331" t="e">
        <f t="shared" ca="1" si="34"/>
        <v>#N/A</v>
      </c>
      <c r="OH35" s="333">
        <v>11</v>
      </c>
      <c r="OI35" s="332" t="str">
        <f t="shared" ca="1" si="35"/>
        <v/>
      </c>
      <c r="OJ35" s="323"/>
      <c r="OK35" s="331" t="e">
        <f t="shared" ca="1" si="36"/>
        <v>#N/A</v>
      </c>
      <c r="OL35" s="333">
        <v>11</v>
      </c>
      <c r="OM35" s="332" t="str">
        <f t="shared" ca="1" si="37"/>
        <v/>
      </c>
      <c r="ON35" s="323"/>
      <c r="OO35" s="331" t="e">
        <f t="shared" ca="1" si="38"/>
        <v>#N/A</v>
      </c>
      <c r="OP35" s="333">
        <v>11</v>
      </c>
      <c r="OQ35" s="332" t="str">
        <f t="shared" ca="1" si="39"/>
        <v/>
      </c>
      <c r="OR35" s="323"/>
      <c r="OS35" s="331" t="e">
        <f t="shared" ca="1" si="40"/>
        <v>#N/A</v>
      </c>
      <c r="OT35" s="333">
        <v>11</v>
      </c>
      <c r="OU35" s="332" t="str">
        <f t="shared" ca="1" si="41"/>
        <v/>
      </c>
      <c r="OV35" s="323"/>
      <c r="OW35" s="331" t="e">
        <f t="shared" ca="1" si="42"/>
        <v>#N/A</v>
      </c>
      <c r="OX35" s="333">
        <v>11</v>
      </c>
      <c r="OY35" s="332" t="str">
        <f t="shared" ca="1" si="43"/>
        <v/>
      </c>
      <c r="OZ35" s="323"/>
      <c r="PA35" s="331" t="e">
        <f t="shared" ca="1" si="44"/>
        <v>#N/A</v>
      </c>
      <c r="PB35" s="333">
        <v>11</v>
      </c>
      <c r="PC35" s="332" t="str">
        <f t="shared" ca="1" si="45"/>
        <v/>
      </c>
      <c r="PD35" s="323"/>
      <c r="PE35" s="331" t="e">
        <f t="shared" ca="1" si="46"/>
        <v>#N/A</v>
      </c>
      <c r="PF35" s="333">
        <v>11</v>
      </c>
      <c r="PG35" s="332" t="str">
        <f t="shared" ca="1" si="47"/>
        <v/>
      </c>
      <c r="PH35" s="323"/>
      <c r="PI35" s="331" t="e">
        <f t="shared" ca="1" si="48"/>
        <v>#N/A</v>
      </c>
      <c r="PJ35" s="333">
        <v>11</v>
      </c>
      <c r="PK35" s="332" t="str">
        <f t="shared" ca="1" si="49"/>
        <v/>
      </c>
      <c r="PL35" s="323"/>
      <c r="PM35" s="331" t="e">
        <f t="shared" ca="1" si="50"/>
        <v>#N/A</v>
      </c>
      <c r="PN35" s="333">
        <v>11</v>
      </c>
      <c r="PO35" s="332" t="str">
        <f t="shared" ca="1" si="51"/>
        <v/>
      </c>
      <c r="PP35" s="323"/>
      <c r="PQ35" s="331" t="e">
        <f t="shared" ca="1" si="52"/>
        <v>#N/A</v>
      </c>
      <c r="PR35" s="333">
        <v>11</v>
      </c>
      <c r="PS35" s="332" t="str">
        <f t="shared" ca="1" si="53"/>
        <v/>
      </c>
      <c r="PT35" s="323"/>
      <c r="PU35" s="331" t="e">
        <f t="shared" ca="1" si="54"/>
        <v>#N/A</v>
      </c>
      <c r="PV35" s="333">
        <v>11</v>
      </c>
      <c r="PW35" s="332" t="str">
        <f t="shared" ca="1" si="55"/>
        <v/>
      </c>
      <c r="PX35" s="323"/>
      <c r="PY35" s="331" t="e">
        <f t="shared" ca="1" si="56"/>
        <v>#N/A</v>
      </c>
      <c r="PZ35" s="333">
        <v>11</v>
      </c>
      <c r="QA35" s="332" t="str">
        <f t="shared" ca="1" si="57"/>
        <v/>
      </c>
      <c r="QB35" s="323"/>
      <c r="QC35" s="331" t="e">
        <f t="shared" ca="1" si="58"/>
        <v>#N/A</v>
      </c>
      <c r="QD35" s="333">
        <v>11</v>
      </c>
      <c r="QE35" s="332" t="str">
        <f t="shared" ca="1" si="59"/>
        <v/>
      </c>
      <c r="QF35" s="323"/>
      <c r="QG35" s="331" t="e">
        <f t="shared" ca="1" si="60"/>
        <v>#N/A</v>
      </c>
      <c r="QH35" s="333">
        <v>11</v>
      </c>
      <c r="QI35" s="332" t="str">
        <f t="shared" ca="1" si="61"/>
        <v/>
      </c>
      <c r="QJ35" s="323"/>
      <c r="QK35" s="331" t="e">
        <f t="shared" ca="1" si="62"/>
        <v>#N/A</v>
      </c>
      <c r="QL35" s="333">
        <v>11</v>
      </c>
      <c r="QM35" s="332" t="str">
        <f t="shared" ca="1" si="63"/>
        <v/>
      </c>
      <c r="QN35" s="323"/>
      <c r="QO35" s="331" t="e">
        <f t="shared" ca="1" si="64"/>
        <v>#N/A</v>
      </c>
      <c r="QP35" s="333">
        <v>11</v>
      </c>
      <c r="QQ35" s="332" t="str">
        <f t="shared" ca="1" si="65"/>
        <v/>
      </c>
      <c r="QR35" s="323"/>
      <c r="QS35" s="331" t="e">
        <f t="shared" ca="1" si="66"/>
        <v>#N/A</v>
      </c>
      <c r="QT35" s="333">
        <v>11</v>
      </c>
      <c r="QU35" s="332" t="str">
        <f t="shared" ca="1" si="67"/>
        <v/>
      </c>
      <c r="QV35" s="323"/>
      <c r="QW35" s="331" t="e">
        <f t="shared" ca="1" si="68"/>
        <v>#N/A</v>
      </c>
      <c r="QX35" s="333">
        <v>11</v>
      </c>
      <c r="QY35" s="332" t="str">
        <f t="shared" ca="1" si="69"/>
        <v/>
      </c>
    </row>
    <row r="36" spans="1:467" ht="32.25" customHeight="1" thickBot="1" x14ac:dyDescent="0.3">
      <c r="B36" s="7"/>
      <c r="C36" s="7"/>
      <c r="D36" s="468" t="s">
        <v>385</v>
      </c>
      <c r="E36" s="468"/>
      <c r="F36" s="468"/>
      <c r="G36" s="468"/>
      <c r="H36" s="468"/>
      <c r="I36" s="73"/>
      <c r="J36" s="465"/>
      <c r="K36" s="465"/>
      <c r="L36" s="465"/>
      <c r="M36" s="465"/>
      <c r="N36" s="465"/>
      <c r="O36" s="465"/>
      <c r="P36" s="465"/>
      <c r="Q36" s="465"/>
      <c r="R36" s="73"/>
      <c r="S36" s="465"/>
      <c r="T36" s="465"/>
      <c r="U36" s="465"/>
      <c r="V36" s="465"/>
      <c r="W36" s="465"/>
      <c r="X36" s="465"/>
      <c r="Y36" s="465"/>
      <c r="Z36" s="465"/>
      <c r="AA36" s="130"/>
      <c r="AB36" s="465"/>
      <c r="AC36" s="465"/>
      <c r="AD36" s="465"/>
      <c r="AE36" s="465"/>
      <c r="AF36" s="465"/>
      <c r="AG36" s="465"/>
      <c r="AH36" s="465"/>
      <c r="AI36" s="465"/>
      <c r="AJ36" s="67"/>
      <c r="AK36" s="465"/>
      <c r="AL36" s="465"/>
      <c r="AM36" s="465"/>
      <c r="AN36" s="465"/>
      <c r="AO36" s="465"/>
      <c r="AP36" s="465"/>
      <c r="AQ36" s="465"/>
      <c r="AR36" s="465"/>
      <c r="AS36" s="7"/>
      <c r="AT36" s="465"/>
      <c r="AU36" s="465"/>
      <c r="AV36" s="465"/>
      <c r="AW36" s="465"/>
      <c r="AX36" s="465"/>
      <c r="AY36" s="465"/>
      <c r="AZ36" s="465"/>
      <c r="BA36" s="465"/>
      <c r="BC36" s="465"/>
      <c r="BD36" s="465"/>
      <c r="BE36" s="465"/>
      <c r="BF36" s="465"/>
      <c r="BG36" s="465"/>
      <c r="BH36" s="465"/>
      <c r="BI36" s="465"/>
      <c r="BJ36" s="465"/>
      <c r="BL36" s="465"/>
      <c r="BM36" s="465"/>
      <c r="BN36" s="465"/>
      <c r="BO36" s="465"/>
      <c r="BP36" s="465"/>
      <c r="BQ36" s="465"/>
      <c r="BR36" s="465"/>
      <c r="BS36" s="465"/>
      <c r="BU36" s="465"/>
      <c r="BV36" s="465"/>
      <c r="BW36" s="465"/>
      <c r="BX36" s="465"/>
      <c r="BY36" s="465"/>
      <c r="BZ36" s="465"/>
      <c r="CA36" s="465"/>
      <c r="CB36" s="465"/>
      <c r="CD36" s="465"/>
      <c r="CE36" s="465"/>
      <c r="CF36" s="465"/>
      <c r="CG36" s="465"/>
      <c r="CH36" s="465"/>
      <c r="CI36" s="465"/>
      <c r="CJ36" s="465"/>
      <c r="CK36" s="465"/>
      <c r="CM36" s="465"/>
      <c r="CN36" s="465"/>
      <c r="CO36" s="465"/>
      <c r="CP36" s="465"/>
      <c r="CQ36" s="465"/>
      <c r="CR36" s="465"/>
      <c r="CS36" s="465"/>
      <c r="CT36" s="465"/>
      <c r="CV36" s="465"/>
      <c r="CW36" s="465"/>
      <c r="CX36" s="465"/>
      <c r="CY36" s="465"/>
      <c r="CZ36" s="465"/>
      <c r="DA36" s="465"/>
      <c r="DB36" s="465"/>
      <c r="DC36" s="465"/>
      <c r="DE36" s="465"/>
      <c r="DF36" s="465"/>
      <c r="DG36" s="465"/>
      <c r="DH36" s="465"/>
      <c r="DI36" s="465"/>
      <c r="DJ36" s="465"/>
      <c r="DK36" s="465"/>
      <c r="DL36" s="465"/>
      <c r="DN36" s="465"/>
      <c r="DO36" s="465"/>
      <c r="DP36" s="465"/>
      <c r="DQ36" s="465"/>
      <c r="DR36" s="465"/>
      <c r="DS36" s="465"/>
      <c r="DT36" s="465"/>
      <c r="DU36" s="465"/>
      <c r="DW36" s="465"/>
      <c r="DX36" s="465"/>
      <c r="DY36" s="465"/>
      <c r="DZ36" s="465"/>
      <c r="EA36" s="465"/>
      <c r="EB36" s="465"/>
      <c r="EC36" s="465"/>
      <c r="ED36" s="465"/>
      <c r="EF36" s="465"/>
      <c r="EG36" s="465"/>
      <c r="EH36" s="465"/>
      <c r="EI36" s="465"/>
      <c r="EJ36" s="465"/>
      <c r="EK36" s="465"/>
      <c r="EL36" s="465"/>
      <c r="EM36" s="465"/>
      <c r="EO36" s="465"/>
      <c r="EP36" s="465"/>
      <c r="EQ36" s="465"/>
      <c r="ER36" s="465"/>
      <c r="ES36" s="465"/>
      <c r="ET36" s="465"/>
      <c r="EU36" s="465"/>
      <c r="EV36" s="465"/>
      <c r="EX36" s="465"/>
      <c r="EY36" s="465"/>
      <c r="EZ36" s="465"/>
      <c r="FA36" s="465"/>
      <c r="FB36" s="465"/>
      <c r="FC36" s="465"/>
      <c r="FD36" s="465"/>
      <c r="FE36" s="465"/>
      <c r="FG36" s="465"/>
      <c r="FH36" s="465"/>
      <c r="FI36" s="465"/>
      <c r="FJ36" s="465"/>
      <c r="FK36" s="465"/>
      <c r="FL36" s="465"/>
      <c r="FM36" s="465"/>
      <c r="FN36" s="465"/>
      <c r="FP36" s="465"/>
      <c r="FQ36" s="465"/>
      <c r="FR36" s="465"/>
      <c r="FS36" s="465"/>
      <c r="FT36" s="465"/>
      <c r="FU36" s="465"/>
      <c r="FV36" s="465"/>
      <c r="FW36" s="465"/>
      <c r="FY36" s="465"/>
      <c r="FZ36" s="465"/>
      <c r="GA36" s="465"/>
      <c r="GB36" s="465"/>
      <c r="GC36" s="465"/>
      <c r="GD36" s="465"/>
      <c r="GE36" s="465"/>
      <c r="GF36" s="465"/>
      <c r="GH36" s="465"/>
      <c r="GI36" s="465"/>
      <c r="GJ36" s="465"/>
      <c r="GK36" s="465"/>
      <c r="GL36" s="465"/>
      <c r="GM36" s="465"/>
      <c r="GN36" s="465"/>
      <c r="GO36" s="465"/>
      <c r="GQ36" s="465"/>
      <c r="GR36" s="465"/>
      <c r="GS36" s="465"/>
      <c r="GT36" s="465"/>
      <c r="GU36" s="465"/>
      <c r="GV36" s="465"/>
      <c r="GW36" s="465"/>
      <c r="GX36" s="465"/>
      <c r="GZ36" s="465"/>
      <c r="HA36" s="465"/>
      <c r="HB36" s="465"/>
      <c r="HC36" s="465"/>
      <c r="HD36" s="465"/>
      <c r="HE36" s="465"/>
      <c r="HF36" s="465"/>
      <c r="HG36" s="465"/>
      <c r="HI36" s="465"/>
      <c r="HJ36" s="465"/>
      <c r="HK36" s="465"/>
      <c r="HL36" s="465"/>
      <c r="HM36" s="465"/>
      <c r="HN36" s="465"/>
      <c r="HO36" s="465"/>
      <c r="HP36" s="465"/>
      <c r="HR36" s="465"/>
      <c r="HS36" s="465"/>
      <c r="HT36" s="465"/>
      <c r="HU36" s="465"/>
      <c r="HV36" s="465"/>
      <c r="HW36" s="465"/>
      <c r="HX36" s="465"/>
      <c r="HY36" s="465"/>
      <c r="IA36" s="465"/>
      <c r="IB36" s="465"/>
      <c r="IC36" s="465"/>
      <c r="ID36" s="465"/>
      <c r="IE36" s="465"/>
      <c r="IF36" s="465"/>
      <c r="IG36" s="465"/>
      <c r="IH36" s="465"/>
      <c r="IJ36" s="465"/>
      <c r="IK36" s="465"/>
      <c r="IL36" s="465"/>
      <c r="IM36" s="465"/>
      <c r="IN36" s="465"/>
      <c r="IO36" s="465"/>
      <c r="IP36" s="465"/>
      <c r="IQ36" s="465"/>
      <c r="IS36" s="465"/>
      <c r="IT36" s="465"/>
      <c r="IU36" s="465"/>
      <c r="IV36" s="465"/>
      <c r="IW36" s="465"/>
      <c r="IX36" s="465"/>
      <c r="IY36" s="465"/>
      <c r="IZ36" s="465"/>
      <c r="JB36" s="465"/>
      <c r="JC36" s="465"/>
      <c r="JD36" s="465"/>
      <c r="JE36" s="465"/>
      <c r="JF36" s="465"/>
      <c r="JG36" s="465"/>
      <c r="JH36" s="465"/>
      <c r="JI36" s="465"/>
      <c r="JK36" s="465"/>
      <c r="JL36" s="465"/>
      <c r="JM36" s="465"/>
      <c r="JN36" s="465"/>
      <c r="JO36" s="465"/>
      <c r="JP36" s="465"/>
      <c r="JQ36" s="465"/>
      <c r="JR36" s="465"/>
      <c r="JT36" s="465"/>
      <c r="JU36" s="465"/>
      <c r="JV36" s="465"/>
      <c r="JW36" s="465"/>
      <c r="JX36" s="465"/>
      <c r="JY36" s="465"/>
      <c r="JZ36" s="465"/>
      <c r="KA36" s="465"/>
      <c r="KC36" s="465"/>
      <c r="KD36" s="465"/>
      <c r="KE36" s="465"/>
      <c r="KF36" s="465"/>
      <c r="KG36" s="465"/>
      <c r="KH36" s="465"/>
      <c r="KI36" s="465"/>
      <c r="KJ36" s="465"/>
      <c r="KL36" s="465"/>
      <c r="KM36" s="465"/>
      <c r="KN36" s="465"/>
      <c r="KO36" s="465"/>
      <c r="KP36" s="465"/>
      <c r="KQ36" s="465"/>
      <c r="KR36" s="465"/>
      <c r="KS36" s="465"/>
      <c r="KU36" s="465"/>
      <c r="KV36" s="465"/>
      <c r="KW36" s="465"/>
      <c r="KX36" s="465"/>
      <c r="KY36" s="465"/>
      <c r="KZ36" s="465"/>
      <c r="LA36" s="465"/>
      <c r="LB36" s="465"/>
      <c r="LD36" s="465"/>
      <c r="LE36" s="465"/>
      <c r="LF36" s="465"/>
      <c r="LG36" s="465"/>
      <c r="LH36" s="465"/>
      <c r="LI36" s="465"/>
      <c r="LJ36" s="465"/>
      <c r="LK36" s="465"/>
      <c r="LQ36" s="331" t="e">
        <f t="shared" ca="1" si="0"/>
        <v>#REF!</v>
      </c>
      <c r="LR36" s="334">
        <v>12</v>
      </c>
      <c r="LS36" s="332" t="str">
        <f t="shared" ca="1" si="1"/>
        <v/>
      </c>
      <c r="LT36" s="320"/>
      <c r="LU36" s="331" t="e">
        <f t="shared" ca="1" si="2"/>
        <v>#REF!</v>
      </c>
      <c r="LV36" s="334">
        <v>12</v>
      </c>
      <c r="LW36" s="332" t="str">
        <f t="shared" ca="1" si="3"/>
        <v/>
      </c>
      <c r="LX36" s="320"/>
      <c r="LY36" s="331" t="e">
        <f t="shared" si="4"/>
        <v>#N/A</v>
      </c>
      <c r="LZ36" s="334">
        <v>12</v>
      </c>
      <c r="MA36" s="332" t="str">
        <f t="shared" si="5"/>
        <v/>
      </c>
      <c r="MB36" s="320"/>
      <c r="MC36" s="331" t="e">
        <f t="shared" ca="1" si="6"/>
        <v>#N/A</v>
      </c>
      <c r="MD36" s="334">
        <v>12</v>
      </c>
      <c r="ME36" s="332" t="str">
        <f t="shared" ca="1" si="7"/>
        <v/>
      </c>
      <c r="MF36" s="320"/>
      <c r="MG36" s="331" t="e">
        <f t="shared" ca="1" si="8"/>
        <v>#N/A</v>
      </c>
      <c r="MH36" s="333">
        <v>12</v>
      </c>
      <c r="MI36" s="332" t="str">
        <f t="shared" ca="1" si="9"/>
        <v/>
      </c>
      <c r="MJ36" s="323"/>
      <c r="MK36" s="331" t="e">
        <f t="shared" ca="1" si="10"/>
        <v>#N/A</v>
      </c>
      <c r="ML36" s="333">
        <v>12</v>
      </c>
      <c r="MM36" s="332" t="str">
        <f t="shared" ca="1" si="11"/>
        <v/>
      </c>
      <c r="MN36" s="323"/>
      <c r="MO36" s="331" t="e">
        <f t="shared" ca="1" si="12"/>
        <v>#N/A</v>
      </c>
      <c r="MP36" s="333">
        <v>12</v>
      </c>
      <c r="MQ36" s="332" t="str">
        <f t="shared" ca="1" si="13"/>
        <v/>
      </c>
      <c r="MR36" s="323"/>
      <c r="MS36" s="331" t="e">
        <f t="shared" ca="1" si="14"/>
        <v>#N/A</v>
      </c>
      <c r="MT36" s="333">
        <v>12</v>
      </c>
      <c r="MU36" s="332" t="str">
        <f t="shared" ca="1" si="15"/>
        <v/>
      </c>
      <c r="MV36" s="323"/>
      <c r="MW36" s="331" t="e">
        <f t="shared" ca="1" si="16"/>
        <v>#N/A</v>
      </c>
      <c r="MX36" s="333">
        <v>12</v>
      </c>
      <c r="MY36" s="332" t="str">
        <f t="shared" ca="1" si="17"/>
        <v/>
      </c>
      <c r="MZ36" s="323"/>
      <c r="NA36" s="331" t="e">
        <f t="shared" ca="1" si="18"/>
        <v>#N/A</v>
      </c>
      <c r="NB36" s="333">
        <v>12</v>
      </c>
      <c r="NC36" s="332" t="str">
        <f t="shared" ca="1" si="19"/>
        <v/>
      </c>
      <c r="ND36" s="323"/>
      <c r="NE36" s="331" t="e">
        <f t="shared" ca="1" si="20"/>
        <v>#N/A</v>
      </c>
      <c r="NF36" s="333">
        <v>12</v>
      </c>
      <c r="NG36" s="332" t="str">
        <f t="shared" ca="1" si="21"/>
        <v/>
      </c>
      <c r="NH36" s="323"/>
      <c r="NI36" s="331" t="e">
        <f t="shared" ca="1" si="22"/>
        <v>#N/A</v>
      </c>
      <c r="NJ36" s="333">
        <v>12</v>
      </c>
      <c r="NK36" s="332" t="str">
        <f t="shared" ca="1" si="23"/>
        <v/>
      </c>
      <c r="NL36" s="323"/>
      <c r="NM36" s="331" t="e">
        <f t="shared" ca="1" si="24"/>
        <v>#N/A</v>
      </c>
      <c r="NN36" s="333">
        <v>12</v>
      </c>
      <c r="NO36" s="332" t="str">
        <f t="shared" ca="1" si="25"/>
        <v/>
      </c>
      <c r="NP36" s="323"/>
      <c r="NQ36" s="331" t="e">
        <f t="shared" ca="1" si="26"/>
        <v>#N/A</v>
      </c>
      <c r="NR36" s="333">
        <v>12</v>
      </c>
      <c r="NS36" s="332" t="str">
        <f t="shared" ca="1" si="27"/>
        <v/>
      </c>
      <c r="NT36" s="323"/>
      <c r="NU36" s="331" t="e">
        <f t="shared" ca="1" si="28"/>
        <v>#N/A</v>
      </c>
      <c r="NV36" s="333">
        <v>12</v>
      </c>
      <c r="NW36" s="332" t="str">
        <f t="shared" ca="1" si="29"/>
        <v/>
      </c>
      <c r="NX36" s="323"/>
      <c r="NY36" s="331" t="e">
        <f t="shared" ca="1" si="30"/>
        <v>#N/A</v>
      </c>
      <c r="NZ36" s="333">
        <v>12</v>
      </c>
      <c r="OA36" s="332" t="str">
        <f t="shared" ca="1" si="31"/>
        <v/>
      </c>
      <c r="OB36" s="323"/>
      <c r="OC36" s="331" t="e">
        <f t="shared" ca="1" si="32"/>
        <v>#N/A</v>
      </c>
      <c r="OD36" s="333">
        <v>12</v>
      </c>
      <c r="OE36" s="332" t="str">
        <f t="shared" ca="1" si="33"/>
        <v/>
      </c>
      <c r="OF36" s="323"/>
      <c r="OG36" s="331" t="e">
        <f t="shared" ca="1" si="34"/>
        <v>#N/A</v>
      </c>
      <c r="OH36" s="333">
        <v>12</v>
      </c>
      <c r="OI36" s="332" t="str">
        <f t="shared" ca="1" si="35"/>
        <v/>
      </c>
      <c r="OJ36" s="323"/>
      <c r="OK36" s="331" t="e">
        <f t="shared" ca="1" si="36"/>
        <v>#N/A</v>
      </c>
      <c r="OL36" s="333">
        <v>12</v>
      </c>
      <c r="OM36" s="332" t="str">
        <f t="shared" ca="1" si="37"/>
        <v/>
      </c>
      <c r="ON36" s="323"/>
      <c r="OO36" s="331" t="e">
        <f t="shared" ca="1" si="38"/>
        <v>#N/A</v>
      </c>
      <c r="OP36" s="333">
        <v>12</v>
      </c>
      <c r="OQ36" s="332" t="str">
        <f t="shared" ca="1" si="39"/>
        <v/>
      </c>
      <c r="OR36" s="323"/>
      <c r="OS36" s="331" t="e">
        <f t="shared" ca="1" si="40"/>
        <v>#N/A</v>
      </c>
      <c r="OT36" s="333">
        <v>12</v>
      </c>
      <c r="OU36" s="332" t="str">
        <f t="shared" ca="1" si="41"/>
        <v/>
      </c>
      <c r="OV36" s="323"/>
      <c r="OW36" s="331" t="e">
        <f t="shared" ca="1" si="42"/>
        <v>#N/A</v>
      </c>
      <c r="OX36" s="333">
        <v>12</v>
      </c>
      <c r="OY36" s="332" t="str">
        <f t="shared" ca="1" si="43"/>
        <v/>
      </c>
      <c r="OZ36" s="323"/>
      <c r="PA36" s="331" t="e">
        <f t="shared" ca="1" si="44"/>
        <v>#N/A</v>
      </c>
      <c r="PB36" s="333">
        <v>12</v>
      </c>
      <c r="PC36" s="332" t="str">
        <f t="shared" ca="1" si="45"/>
        <v/>
      </c>
      <c r="PD36" s="323"/>
      <c r="PE36" s="331" t="e">
        <f t="shared" ca="1" si="46"/>
        <v>#N/A</v>
      </c>
      <c r="PF36" s="333">
        <v>12</v>
      </c>
      <c r="PG36" s="332" t="str">
        <f t="shared" ca="1" si="47"/>
        <v/>
      </c>
      <c r="PH36" s="323"/>
      <c r="PI36" s="331" t="e">
        <f t="shared" ca="1" si="48"/>
        <v>#N/A</v>
      </c>
      <c r="PJ36" s="333">
        <v>12</v>
      </c>
      <c r="PK36" s="332" t="str">
        <f t="shared" ca="1" si="49"/>
        <v/>
      </c>
      <c r="PL36" s="323"/>
      <c r="PM36" s="331" t="e">
        <f t="shared" ca="1" si="50"/>
        <v>#N/A</v>
      </c>
      <c r="PN36" s="333">
        <v>12</v>
      </c>
      <c r="PO36" s="332" t="str">
        <f t="shared" ca="1" si="51"/>
        <v/>
      </c>
      <c r="PP36" s="323"/>
      <c r="PQ36" s="331" t="e">
        <f t="shared" ca="1" si="52"/>
        <v>#N/A</v>
      </c>
      <c r="PR36" s="333">
        <v>12</v>
      </c>
      <c r="PS36" s="332" t="str">
        <f t="shared" ca="1" si="53"/>
        <v/>
      </c>
      <c r="PT36" s="323"/>
      <c r="PU36" s="331" t="e">
        <f t="shared" ca="1" si="54"/>
        <v>#N/A</v>
      </c>
      <c r="PV36" s="333">
        <v>12</v>
      </c>
      <c r="PW36" s="332" t="str">
        <f t="shared" ca="1" si="55"/>
        <v/>
      </c>
      <c r="PX36" s="323"/>
      <c r="PY36" s="331" t="e">
        <f t="shared" ca="1" si="56"/>
        <v>#N/A</v>
      </c>
      <c r="PZ36" s="333">
        <v>12</v>
      </c>
      <c r="QA36" s="332" t="str">
        <f t="shared" ca="1" si="57"/>
        <v/>
      </c>
      <c r="QB36" s="323"/>
      <c r="QC36" s="331" t="e">
        <f t="shared" ca="1" si="58"/>
        <v>#N/A</v>
      </c>
      <c r="QD36" s="333">
        <v>12</v>
      </c>
      <c r="QE36" s="332" t="str">
        <f t="shared" ca="1" si="59"/>
        <v/>
      </c>
      <c r="QF36" s="323"/>
      <c r="QG36" s="331" t="e">
        <f t="shared" ca="1" si="60"/>
        <v>#N/A</v>
      </c>
      <c r="QH36" s="333">
        <v>12</v>
      </c>
      <c r="QI36" s="332" t="str">
        <f t="shared" ca="1" si="61"/>
        <v/>
      </c>
      <c r="QJ36" s="323"/>
      <c r="QK36" s="331" t="e">
        <f t="shared" ca="1" si="62"/>
        <v>#N/A</v>
      </c>
      <c r="QL36" s="333">
        <v>12</v>
      </c>
      <c r="QM36" s="332" t="str">
        <f t="shared" ca="1" si="63"/>
        <v/>
      </c>
      <c r="QN36" s="323"/>
      <c r="QO36" s="331" t="e">
        <f t="shared" ca="1" si="64"/>
        <v>#N/A</v>
      </c>
      <c r="QP36" s="333">
        <v>12</v>
      </c>
      <c r="QQ36" s="332" t="str">
        <f t="shared" ca="1" si="65"/>
        <v/>
      </c>
      <c r="QR36" s="323"/>
      <c r="QS36" s="331" t="e">
        <f t="shared" ca="1" si="66"/>
        <v>#N/A</v>
      </c>
      <c r="QT36" s="333">
        <v>12</v>
      </c>
      <c r="QU36" s="332" t="str">
        <f t="shared" ca="1" si="67"/>
        <v/>
      </c>
      <c r="QV36" s="323"/>
      <c r="QW36" s="331" t="e">
        <f t="shared" ca="1" si="68"/>
        <v>#N/A</v>
      </c>
      <c r="QX36" s="333">
        <v>12</v>
      </c>
      <c r="QY36" s="332" t="str">
        <f t="shared" ca="1" si="69"/>
        <v/>
      </c>
    </row>
    <row r="37" spans="1:467" customFormat="1" ht="3" customHeight="1" thickBot="1" x14ac:dyDescent="0.3">
      <c r="B37" s="124"/>
      <c r="C37" s="124"/>
      <c r="D37" s="234"/>
      <c r="E37" s="234"/>
      <c r="F37" s="234"/>
      <c r="G37" s="234"/>
      <c r="H37" s="234"/>
      <c r="I37" s="124"/>
      <c r="J37" s="234"/>
      <c r="K37" s="234"/>
      <c r="L37" s="234"/>
      <c r="M37" s="234"/>
      <c r="N37" s="234"/>
      <c r="O37" s="234"/>
      <c r="P37" s="234"/>
      <c r="Q37" s="234"/>
      <c r="R37" s="124"/>
      <c r="S37" s="234"/>
      <c r="T37" s="234"/>
      <c r="U37" s="234"/>
      <c r="V37" s="234"/>
      <c r="W37" s="234"/>
      <c r="X37" s="234"/>
      <c r="Y37" s="234"/>
      <c r="Z37" s="234"/>
      <c r="AA37" s="124"/>
      <c r="AB37" s="234"/>
      <c r="AC37" s="234"/>
      <c r="AD37" s="234"/>
      <c r="AE37" s="234"/>
      <c r="AF37" s="234"/>
      <c r="AG37" s="234"/>
      <c r="AH37" s="234"/>
      <c r="AI37" s="234"/>
      <c r="AJ37" s="274"/>
      <c r="AK37" s="234"/>
      <c r="AL37" s="234"/>
      <c r="AM37" s="234"/>
      <c r="AN37" s="234"/>
      <c r="AO37" s="234"/>
      <c r="AP37" s="234"/>
      <c r="AQ37" s="234"/>
      <c r="AR37" s="234"/>
      <c r="AS37" s="124"/>
      <c r="AT37" s="234"/>
      <c r="AU37" s="234"/>
      <c r="AV37" s="234"/>
      <c r="AW37" s="234"/>
      <c r="AX37" s="234"/>
      <c r="AY37" s="234"/>
      <c r="AZ37" s="234"/>
      <c r="BA37" s="234"/>
      <c r="BC37" s="234"/>
      <c r="BD37" s="234"/>
      <c r="BE37" s="234"/>
      <c r="BF37" s="234"/>
      <c r="BG37" s="234"/>
      <c r="BH37" s="234"/>
      <c r="BI37" s="234"/>
      <c r="BJ37" s="234"/>
      <c r="BL37" s="234"/>
      <c r="BM37" s="234"/>
      <c r="BN37" s="234"/>
      <c r="BO37" s="234"/>
      <c r="BP37" s="234"/>
      <c r="BQ37" s="234"/>
      <c r="BR37" s="234"/>
      <c r="BS37" s="234"/>
      <c r="BU37" s="234"/>
      <c r="BV37" s="234"/>
      <c r="BW37" s="234"/>
      <c r="BX37" s="234"/>
      <c r="BY37" s="234"/>
      <c r="BZ37" s="234"/>
      <c r="CA37" s="234"/>
      <c r="CB37" s="234"/>
      <c r="CD37" s="234"/>
      <c r="CE37" s="234"/>
      <c r="CF37" s="234"/>
      <c r="CG37" s="234"/>
      <c r="CH37" s="234"/>
      <c r="CI37" s="234"/>
      <c r="CJ37" s="234"/>
      <c r="CK37" s="234"/>
      <c r="CM37" s="234"/>
      <c r="CN37" s="234"/>
      <c r="CO37" s="234"/>
      <c r="CP37" s="234"/>
      <c r="CQ37" s="234"/>
      <c r="CR37" s="234"/>
      <c r="CS37" s="234"/>
      <c r="CT37" s="234"/>
      <c r="CV37" s="234"/>
      <c r="CW37" s="234"/>
      <c r="CX37" s="234"/>
      <c r="CY37" s="234"/>
      <c r="CZ37" s="234"/>
      <c r="DA37" s="234"/>
      <c r="DB37" s="234"/>
      <c r="DC37" s="234"/>
      <c r="DE37" s="234"/>
      <c r="DF37" s="234"/>
      <c r="DG37" s="234"/>
      <c r="DH37" s="234"/>
      <c r="DI37" s="234"/>
      <c r="DJ37" s="234"/>
      <c r="DK37" s="234"/>
      <c r="DL37" s="234"/>
      <c r="DN37" s="234"/>
      <c r="DO37" s="234"/>
      <c r="DP37" s="234"/>
      <c r="DQ37" s="234"/>
      <c r="DR37" s="234"/>
      <c r="DS37" s="234"/>
      <c r="DT37" s="234"/>
      <c r="DU37" s="234"/>
      <c r="DW37" s="234"/>
      <c r="DX37" s="234"/>
      <c r="DY37" s="234"/>
      <c r="DZ37" s="234"/>
      <c r="EA37" s="234"/>
      <c r="EB37" s="234"/>
      <c r="EC37" s="234"/>
      <c r="ED37" s="234"/>
      <c r="EF37" s="234"/>
      <c r="EG37" s="234"/>
      <c r="EH37" s="234"/>
      <c r="EI37" s="234"/>
      <c r="EJ37" s="234"/>
      <c r="EK37" s="234"/>
      <c r="EL37" s="234"/>
      <c r="EM37" s="234"/>
      <c r="EO37" s="234"/>
      <c r="EP37" s="234"/>
      <c r="EQ37" s="234"/>
      <c r="ER37" s="234"/>
      <c r="ES37" s="234"/>
      <c r="ET37" s="234"/>
      <c r="EU37" s="234"/>
      <c r="EV37" s="234"/>
      <c r="EX37" s="234"/>
      <c r="EY37" s="234"/>
      <c r="EZ37" s="234"/>
      <c r="FA37" s="234"/>
      <c r="FB37" s="234"/>
      <c r="FC37" s="234"/>
      <c r="FD37" s="234"/>
      <c r="FE37" s="234"/>
      <c r="FG37" s="234"/>
      <c r="FH37" s="234"/>
      <c r="FI37" s="234"/>
      <c r="FJ37" s="234"/>
      <c r="FK37" s="234"/>
      <c r="FL37" s="234"/>
      <c r="FM37" s="234"/>
      <c r="FN37" s="234"/>
      <c r="FP37" s="234"/>
      <c r="FQ37" s="234"/>
      <c r="FR37" s="234"/>
      <c r="FS37" s="234"/>
      <c r="FT37" s="234"/>
      <c r="FU37" s="234"/>
      <c r="FV37" s="234"/>
      <c r="FW37" s="234"/>
      <c r="FY37" s="234"/>
      <c r="FZ37" s="234"/>
      <c r="GA37" s="234"/>
      <c r="GB37" s="234"/>
      <c r="GC37" s="234"/>
      <c r="GD37" s="234"/>
      <c r="GE37" s="234"/>
      <c r="GF37" s="234"/>
      <c r="GH37" s="234"/>
      <c r="GI37" s="234"/>
      <c r="GJ37" s="234"/>
      <c r="GK37" s="234"/>
      <c r="GL37" s="234"/>
      <c r="GM37" s="234"/>
      <c r="GN37" s="234"/>
      <c r="GO37" s="234"/>
      <c r="GQ37" s="234"/>
      <c r="GR37" s="234"/>
      <c r="GS37" s="234"/>
      <c r="GT37" s="234"/>
      <c r="GU37" s="234"/>
      <c r="GV37" s="234"/>
      <c r="GW37" s="234"/>
      <c r="GX37" s="234"/>
      <c r="GZ37" s="234"/>
      <c r="HA37" s="234"/>
      <c r="HB37" s="234"/>
      <c r="HC37" s="234"/>
      <c r="HD37" s="234"/>
      <c r="HE37" s="234"/>
      <c r="HF37" s="234"/>
      <c r="HG37" s="234"/>
      <c r="HI37" s="234"/>
      <c r="HJ37" s="234"/>
      <c r="HK37" s="234"/>
      <c r="HL37" s="234"/>
      <c r="HM37" s="234"/>
      <c r="HN37" s="234"/>
      <c r="HO37" s="234"/>
      <c r="HP37" s="234"/>
      <c r="HR37" s="234"/>
      <c r="HS37" s="234"/>
      <c r="HT37" s="234"/>
      <c r="HU37" s="234"/>
      <c r="HV37" s="234"/>
      <c r="HW37" s="234"/>
      <c r="HX37" s="234"/>
      <c r="HY37" s="234"/>
      <c r="IA37" s="234"/>
      <c r="IB37" s="234"/>
      <c r="IC37" s="234"/>
      <c r="ID37" s="234"/>
      <c r="IE37" s="234"/>
      <c r="IF37" s="234"/>
      <c r="IG37" s="234"/>
      <c r="IH37" s="234"/>
      <c r="IJ37" s="234"/>
      <c r="IK37" s="234"/>
      <c r="IL37" s="234"/>
      <c r="IM37" s="234"/>
      <c r="IN37" s="234"/>
      <c r="IO37" s="234"/>
      <c r="IP37" s="234"/>
      <c r="IQ37" s="234"/>
      <c r="IS37" s="234"/>
      <c r="IT37" s="234"/>
      <c r="IU37" s="234"/>
      <c r="IV37" s="234"/>
      <c r="IW37" s="234"/>
      <c r="IX37" s="234"/>
      <c r="IY37" s="234"/>
      <c r="IZ37" s="234"/>
      <c r="JB37" s="234"/>
      <c r="JC37" s="234"/>
      <c r="JD37" s="234"/>
      <c r="JE37" s="234"/>
      <c r="JF37" s="234"/>
      <c r="JG37" s="234"/>
      <c r="JH37" s="234"/>
      <c r="JI37" s="234"/>
      <c r="JK37" s="234"/>
      <c r="JL37" s="234"/>
      <c r="JM37" s="234"/>
      <c r="JN37" s="234"/>
      <c r="JO37" s="234"/>
      <c r="JP37" s="234"/>
      <c r="JQ37" s="234"/>
      <c r="JR37" s="234"/>
      <c r="JT37" s="234"/>
      <c r="JU37" s="234"/>
      <c r="JV37" s="234"/>
      <c r="JW37" s="234"/>
      <c r="JX37" s="234"/>
      <c r="JY37" s="234"/>
      <c r="JZ37" s="234"/>
      <c r="KA37" s="234"/>
      <c r="KC37" s="234"/>
      <c r="KD37" s="234"/>
      <c r="KE37" s="234"/>
      <c r="KF37" s="234"/>
      <c r="KG37" s="234"/>
      <c r="KH37" s="234"/>
      <c r="KI37" s="234"/>
      <c r="KJ37" s="234"/>
      <c r="KL37" s="234"/>
      <c r="KM37" s="234"/>
      <c r="KN37" s="234"/>
      <c r="KO37" s="234"/>
      <c r="KP37" s="234"/>
      <c r="KQ37" s="234"/>
      <c r="KR37" s="234"/>
      <c r="KS37" s="234"/>
      <c r="KU37" s="234"/>
      <c r="KV37" s="234"/>
      <c r="KW37" s="234"/>
      <c r="KX37" s="234"/>
      <c r="KY37" s="234"/>
      <c r="KZ37" s="234"/>
      <c r="LA37" s="234"/>
      <c r="LB37" s="234"/>
      <c r="LD37" s="234"/>
      <c r="LE37" s="234"/>
      <c r="LF37" s="234"/>
      <c r="LG37" s="234"/>
      <c r="LH37" s="234"/>
      <c r="LI37" s="234"/>
      <c r="LJ37" s="234"/>
      <c r="LK37" s="234"/>
      <c r="LP37" s="2"/>
      <c r="LQ37" s="331" t="e">
        <f t="shared" ca="1" si="0"/>
        <v>#REF!</v>
      </c>
      <c r="LR37" s="335">
        <v>13</v>
      </c>
      <c r="LS37" s="332" t="str">
        <f t="shared" ca="1" si="1"/>
        <v/>
      </c>
      <c r="LT37" s="320"/>
      <c r="LU37" s="331" t="e">
        <f t="shared" ca="1" si="2"/>
        <v>#REF!</v>
      </c>
      <c r="LV37" s="335">
        <v>13</v>
      </c>
      <c r="LW37" s="332" t="str">
        <f t="shared" ca="1" si="3"/>
        <v/>
      </c>
      <c r="LX37" s="320"/>
      <c r="LY37" s="331" t="e">
        <f t="shared" si="4"/>
        <v>#N/A</v>
      </c>
      <c r="LZ37" s="335">
        <v>13</v>
      </c>
      <c r="MA37" s="332" t="str">
        <f t="shared" si="5"/>
        <v/>
      </c>
      <c r="MB37" s="320"/>
      <c r="MC37" s="331" t="e">
        <f t="shared" ca="1" si="6"/>
        <v>#N/A</v>
      </c>
      <c r="MD37" s="335">
        <v>13</v>
      </c>
      <c r="ME37" s="332" t="str">
        <f t="shared" ca="1" si="7"/>
        <v/>
      </c>
      <c r="MF37" s="320"/>
      <c r="MG37" s="331" t="e">
        <f t="shared" ca="1" si="8"/>
        <v>#N/A</v>
      </c>
      <c r="MH37" s="333">
        <v>13</v>
      </c>
      <c r="MI37" s="332" t="str">
        <f t="shared" ca="1" si="9"/>
        <v/>
      </c>
      <c r="MJ37" s="323"/>
      <c r="MK37" s="331" t="e">
        <f t="shared" ca="1" si="10"/>
        <v>#N/A</v>
      </c>
      <c r="ML37" s="333">
        <v>13</v>
      </c>
      <c r="MM37" s="332" t="str">
        <f t="shared" ca="1" si="11"/>
        <v/>
      </c>
      <c r="MN37" s="323"/>
      <c r="MO37" s="331" t="e">
        <f t="shared" ca="1" si="12"/>
        <v>#N/A</v>
      </c>
      <c r="MP37" s="333">
        <v>13</v>
      </c>
      <c r="MQ37" s="332" t="str">
        <f t="shared" ca="1" si="13"/>
        <v/>
      </c>
      <c r="MR37" s="323"/>
      <c r="MS37" s="331" t="e">
        <f t="shared" ca="1" si="14"/>
        <v>#N/A</v>
      </c>
      <c r="MT37" s="333">
        <v>13</v>
      </c>
      <c r="MU37" s="332" t="str">
        <f t="shared" ca="1" si="15"/>
        <v/>
      </c>
      <c r="MV37" s="323"/>
      <c r="MW37" s="331" t="e">
        <f t="shared" ca="1" si="16"/>
        <v>#N/A</v>
      </c>
      <c r="MX37" s="333">
        <v>13</v>
      </c>
      <c r="MY37" s="332" t="str">
        <f t="shared" ca="1" si="17"/>
        <v/>
      </c>
      <c r="MZ37" s="323"/>
      <c r="NA37" s="331" t="e">
        <f t="shared" ca="1" si="18"/>
        <v>#N/A</v>
      </c>
      <c r="NB37" s="333">
        <v>13</v>
      </c>
      <c r="NC37" s="332" t="str">
        <f t="shared" ca="1" si="19"/>
        <v/>
      </c>
      <c r="ND37" s="323"/>
      <c r="NE37" s="331" t="e">
        <f t="shared" ca="1" si="20"/>
        <v>#N/A</v>
      </c>
      <c r="NF37" s="333">
        <v>13</v>
      </c>
      <c r="NG37" s="332" t="str">
        <f t="shared" ca="1" si="21"/>
        <v/>
      </c>
      <c r="NH37" s="323"/>
      <c r="NI37" s="331" t="e">
        <f t="shared" ca="1" si="22"/>
        <v>#N/A</v>
      </c>
      <c r="NJ37" s="333">
        <v>13</v>
      </c>
      <c r="NK37" s="332" t="str">
        <f t="shared" ca="1" si="23"/>
        <v/>
      </c>
      <c r="NL37" s="323"/>
      <c r="NM37" s="331" t="e">
        <f t="shared" ca="1" si="24"/>
        <v>#N/A</v>
      </c>
      <c r="NN37" s="333">
        <v>13</v>
      </c>
      <c r="NO37" s="332" t="str">
        <f t="shared" ca="1" si="25"/>
        <v/>
      </c>
      <c r="NP37" s="323"/>
      <c r="NQ37" s="331" t="e">
        <f t="shared" ca="1" si="26"/>
        <v>#N/A</v>
      </c>
      <c r="NR37" s="333">
        <v>13</v>
      </c>
      <c r="NS37" s="332" t="str">
        <f t="shared" ca="1" si="27"/>
        <v/>
      </c>
      <c r="NT37" s="323"/>
      <c r="NU37" s="331" t="e">
        <f t="shared" ca="1" si="28"/>
        <v>#N/A</v>
      </c>
      <c r="NV37" s="333">
        <v>13</v>
      </c>
      <c r="NW37" s="332" t="str">
        <f t="shared" ca="1" si="29"/>
        <v/>
      </c>
      <c r="NX37" s="323"/>
      <c r="NY37" s="331" t="e">
        <f t="shared" ca="1" si="30"/>
        <v>#N/A</v>
      </c>
      <c r="NZ37" s="333">
        <v>13</v>
      </c>
      <c r="OA37" s="332" t="str">
        <f t="shared" ca="1" si="31"/>
        <v/>
      </c>
      <c r="OB37" s="323"/>
      <c r="OC37" s="331" t="e">
        <f t="shared" ca="1" si="32"/>
        <v>#N/A</v>
      </c>
      <c r="OD37" s="333">
        <v>13</v>
      </c>
      <c r="OE37" s="332" t="str">
        <f t="shared" ca="1" si="33"/>
        <v/>
      </c>
      <c r="OF37" s="323"/>
      <c r="OG37" s="331" t="e">
        <f t="shared" ca="1" si="34"/>
        <v>#N/A</v>
      </c>
      <c r="OH37" s="333">
        <v>13</v>
      </c>
      <c r="OI37" s="332" t="str">
        <f t="shared" ca="1" si="35"/>
        <v/>
      </c>
      <c r="OJ37" s="323"/>
      <c r="OK37" s="331" t="e">
        <f t="shared" ca="1" si="36"/>
        <v>#N/A</v>
      </c>
      <c r="OL37" s="333">
        <v>13</v>
      </c>
      <c r="OM37" s="332" t="str">
        <f t="shared" ca="1" si="37"/>
        <v/>
      </c>
      <c r="ON37" s="323"/>
      <c r="OO37" s="331" t="e">
        <f t="shared" ca="1" si="38"/>
        <v>#N/A</v>
      </c>
      <c r="OP37" s="333">
        <v>13</v>
      </c>
      <c r="OQ37" s="332" t="str">
        <f t="shared" ca="1" si="39"/>
        <v/>
      </c>
      <c r="OR37" s="323"/>
      <c r="OS37" s="331" t="e">
        <f t="shared" ca="1" si="40"/>
        <v>#N/A</v>
      </c>
      <c r="OT37" s="333">
        <v>13</v>
      </c>
      <c r="OU37" s="332" t="str">
        <f t="shared" ca="1" si="41"/>
        <v/>
      </c>
      <c r="OV37" s="323"/>
      <c r="OW37" s="331" t="e">
        <f t="shared" ca="1" si="42"/>
        <v>#N/A</v>
      </c>
      <c r="OX37" s="333">
        <v>13</v>
      </c>
      <c r="OY37" s="332" t="str">
        <f t="shared" ca="1" si="43"/>
        <v/>
      </c>
      <c r="OZ37" s="323"/>
      <c r="PA37" s="331" t="e">
        <f t="shared" ca="1" si="44"/>
        <v>#N/A</v>
      </c>
      <c r="PB37" s="333">
        <v>13</v>
      </c>
      <c r="PC37" s="332" t="str">
        <f t="shared" ca="1" si="45"/>
        <v/>
      </c>
      <c r="PD37" s="323"/>
      <c r="PE37" s="331" t="e">
        <f t="shared" ca="1" si="46"/>
        <v>#N/A</v>
      </c>
      <c r="PF37" s="333">
        <v>13</v>
      </c>
      <c r="PG37" s="332" t="str">
        <f t="shared" ca="1" si="47"/>
        <v/>
      </c>
      <c r="PH37" s="323"/>
      <c r="PI37" s="331" t="e">
        <f t="shared" ca="1" si="48"/>
        <v>#N/A</v>
      </c>
      <c r="PJ37" s="333">
        <v>13</v>
      </c>
      <c r="PK37" s="332" t="str">
        <f t="shared" ca="1" si="49"/>
        <v/>
      </c>
      <c r="PL37" s="323"/>
      <c r="PM37" s="331" t="e">
        <f t="shared" ca="1" si="50"/>
        <v>#N/A</v>
      </c>
      <c r="PN37" s="333">
        <v>13</v>
      </c>
      <c r="PO37" s="332" t="str">
        <f t="shared" ca="1" si="51"/>
        <v/>
      </c>
      <c r="PP37" s="323"/>
      <c r="PQ37" s="331" t="e">
        <f t="shared" ca="1" si="52"/>
        <v>#N/A</v>
      </c>
      <c r="PR37" s="333">
        <v>13</v>
      </c>
      <c r="PS37" s="332" t="str">
        <f t="shared" ca="1" si="53"/>
        <v/>
      </c>
      <c r="PT37" s="323"/>
      <c r="PU37" s="331" t="e">
        <f t="shared" ca="1" si="54"/>
        <v>#N/A</v>
      </c>
      <c r="PV37" s="333">
        <v>13</v>
      </c>
      <c r="PW37" s="332" t="str">
        <f t="shared" ca="1" si="55"/>
        <v/>
      </c>
      <c r="PX37" s="323"/>
      <c r="PY37" s="331" t="e">
        <f t="shared" ca="1" si="56"/>
        <v>#N/A</v>
      </c>
      <c r="PZ37" s="333">
        <v>13</v>
      </c>
      <c r="QA37" s="332" t="str">
        <f t="shared" ca="1" si="57"/>
        <v/>
      </c>
      <c r="QB37" s="323"/>
      <c r="QC37" s="331" t="e">
        <f t="shared" ca="1" si="58"/>
        <v>#N/A</v>
      </c>
      <c r="QD37" s="333">
        <v>13</v>
      </c>
      <c r="QE37" s="332" t="str">
        <f t="shared" ca="1" si="59"/>
        <v/>
      </c>
      <c r="QF37" s="323"/>
      <c r="QG37" s="331" t="e">
        <f t="shared" ca="1" si="60"/>
        <v>#N/A</v>
      </c>
      <c r="QH37" s="333">
        <v>13</v>
      </c>
      <c r="QI37" s="332" t="str">
        <f t="shared" ca="1" si="61"/>
        <v/>
      </c>
      <c r="QJ37" s="323"/>
      <c r="QK37" s="331" t="e">
        <f t="shared" ca="1" si="62"/>
        <v>#N/A</v>
      </c>
      <c r="QL37" s="333">
        <v>13</v>
      </c>
      <c r="QM37" s="332" t="str">
        <f t="shared" ca="1" si="63"/>
        <v/>
      </c>
      <c r="QN37" s="323"/>
      <c r="QO37" s="331" t="e">
        <f t="shared" ca="1" si="64"/>
        <v>#N/A</v>
      </c>
      <c r="QP37" s="333">
        <v>13</v>
      </c>
      <c r="QQ37" s="332" t="str">
        <f t="shared" ca="1" si="65"/>
        <v/>
      </c>
      <c r="QR37" s="323"/>
      <c r="QS37" s="331" t="e">
        <f t="shared" ca="1" si="66"/>
        <v>#N/A</v>
      </c>
      <c r="QT37" s="333">
        <v>13</v>
      </c>
      <c r="QU37" s="332" t="str">
        <f t="shared" ca="1" si="67"/>
        <v/>
      </c>
      <c r="QV37" s="323"/>
      <c r="QW37" s="331" t="e">
        <f t="shared" ca="1" si="68"/>
        <v>#N/A</v>
      </c>
      <c r="QX37" s="333">
        <v>13</v>
      </c>
      <c r="QY37" s="332" t="str">
        <f t="shared" ca="1" si="69"/>
        <v/>
      </c>
    </row>
    <row r="38" spans="1:467" ht="48" customHeight="1" thickBot="1" x14ac:dyDescent="0.3">
      <c r="B38" s="7"/>
      <c r="C38" s="7"/>
      <c r="D38" s="468" t="s">
        <v>313</v>
      </c>
      <c r="E38" s="468"/>
      <c r="F38" s="468"/>
      <c r="G38" s="468"/>
      <c r="H38" s="468"/>
      <c r="I38" s="73"/>
      <c r="J38" s="466" t="str">
        <f ca="1">+IF(INDIRECT("'"&amp;$B2&amp;"'!$B$316")=0,"",INDIRECT("'"&amp;$B2&amp;"'!$B$316"))</f>
        <v/>
      </c>
      <c r="K38" s="466"/>
      <c r="L38" s="466"/>
      <c r="M38" s="466"/>
      <c r="N38" s="466"/>
      <c r="O38" s="466"/>
      <c r="P38" s="466"/>
      <c r="Q38" s="466"/>
      <c r="R38" s="73"/>
      <c r="S38" s="466" t="str">
        <f ca="1">+IF(INDIRECT("'"&amp;$B2&amp;"'!$c$316")=0,"",INDIRECT("'"&amp;$B2&amp;"'!$c$316"))</f>
        <v/>
      </c>
      <c r="T38" s="466"/>
      <c r="U38" s="466"/>
      <c r="V38" s="466"/>
      <c r="W38" s="466"/>
      <c r="X38" s="466"/>
      <c r="Y38" s="466"/>
      <c r="Z38" s="466"/>
      <c r="AA38" s="130"/>
      <c r="AB38" s="466" t="str">
        <f ca="1">+IF(INDIRECT("'"&amp;$B2&amp;"'!$d$316")=0,"",INDIRECT("'"&amp;$B2&amp;"'!$d$316"))</f>
        <v/>
      </c>
      <c r="AC38" s="466"/>
      <c r="AD38" s="466"/>
      <c r="AE38" s="466"/>
      <c r="AF38" s="466"/>
      <c r="AG38" s="466"/>
      <c r="AH38" s="466"/>
      <c r="AI38" s="466"/>
      <c r="AJ38" s="7"/>
      <c r="AK38" s="466" t="str">
        <f ca="1">+IF(INDIRECT("'"&amp;$B2&amp;"'!$e$316")=0,"",INDIRECT("'"&amp;$B2&amp;"'!$e$316"))</f>
        <v/>
      </c>
      <c r="AL38" s="466"/>
      <c r="AM38" s="466"/>
      <c r="AN38" s="466"/>
      <c r="AO38" s="466"/>
      <c r="AP38" s="466"/>
      <c r="AQ38" s="466"/>
      <c r="AR38" s="466"/>
      <c r="AS38" s="7"/>
      <c r="AT38" s="466" t="str">
        <f ca="1">+IF(INDIRECT("'"&amp;$B2&amp;"'!$f$316")=0,"",INDIRECT("'"&amp;$B2&amp;"'!$f$316"))</f>
        <v/>
      </c>
      <c r="AU38" s="466"/>
      <c r="AV38" s="466"/>
      <c r="AW38" s="466"/>
      <c r="AX38" s="466"/>
      <c r="AY38" s="466"/>
      <c r="AZ38" s="466"/>
      <c r="BA38" s="466"/>
      <c r="BC38" s="466" t="str">
        <f ca="1">+IF(INDIRECT("'"&amp;$B2&amp;"'!$g$316")=0,"",INDIRECT("'"&amp;$B2&amp;"'!$g$316"))</f>
        <v/>
      </c>
      <c r="BD38" s="466"/>
      <c r="BE38" s="466"/>
      <c r="BF38" s="466"/>
      <c r="BG38" s="466"/>
      <c r="BH38" s="466"/>
      <c r="BI38" s="466"/>
      <c r="BJ38" s="466"/>
      <c r="BL38" s="466" t="str">
        <f ca="1">+IF(INDIRECT("'"&amp;$B2&amp;"'!$h$316")=0,"",INDIRECT("'"&amp;$B2&amp;"'!$h$316"))</f>
        <v/>
      </c>
      <c r="BM38" s="466"/>
      <c r="BN38" s="466"/>
      <c r="BO38" s="466"/>
      <c r="BP38" s="466"/>
      <c r="BQ38" s="466"/>
      <c r="BR38" s="466"/>
      <c r="BS38" s="466"/>
      <c r="BU38" s="466" t="str">
        <f ca="1">+IF(INDIRECT("'"&amp;$B2&amp;"'!$i$316")=0,"",INDIRECT("'"&amp;$B2&amp;"'!$i$316"))</f>
        <v/>
      </c>
      <c r="BV38" s="466"/>
      <c r="BW38" s="466"/>
      <c r="BX38" s="466"/>
      <c r="BY38" s="466"/>
      <c r="BZ38" s="466"/>
      <c r="CA38" s="466"/>
      <c r="CB38" s="466"/>
      <c r="CD38" s="466" t="str">
        <f ca="1">+IF(INDIRECT("'"&amp;$B2&amp;"'!$j$316")=0,"",INDIRECT("'"&amp;$B2&amp;"'!$j$316"))</f>
        <v/>
      </c>
      <c r="CE38" s="466"/>
      <c r="CF38" s="466"/>
      <c r="CG38" s="466"/>
      <c r="CH38" s="466"/>
      <c r="CI38" s="466"/>
      <c r="CJ38" s="466"/>
      <c r="CK38" s="466"/>
      <c r="CM38" s="466" t="str">
        <f ca="1">+IF(INDIRECT("'"&amp;$B2&amp;"'!$k$316")=0,"",INDIRECT("'"&amp;$B2&amp;"'!$k$316"))</f>
        <v/>
      </c>
      <c r="CN38" s="466"/>
      <c r="CO38" s="466"/>
      <c r="CP38" s="466"/>
      <c r="CQ38" s="466"/>
      <c r="CR38" s="466"/>
      <c r="CS38" s="466"/>
      <c r="CT38" s="466"/>
      <c r="CV38" s="466" t="str">
        <f ca="1">+IF(INDIRECT("'"&amp;$B2&amp;"'!$l$316")=0,"",INDIRECT("'"&amp;$B2&amp;"'!$l$316"))</f>
        <v/>
      </c>
      <c r="CW38" s="466"/>
      <c r="CX38" s="466"/>
      <c r="CY38" s="466"/>
      <c r="CZ38" s="466"/>
      <c r="DA38" s="466"/>
      <c r="DB38" s="466"/>
      <c r="DC38" s="466"/>
      <c r="DE38" s="466" t="str">
        <f ca="1">+IF(INDIRECT("'"&amp;$B2&amp;"'!$m$316")=0,"",INDIRECT("'"&amp;$B2&amp;"'!$m$316"))</f>
        <v/>
      </c>
      <c r="DF38" s="466"/>
      <c r="DG38" s="466"/>
      <c r="DH38" s="466"/>
      <c r="DI38" s="466"/>
      <c r="DJ38" s="466"/>
      <c r="DK38" s="466"/>
      <c r="DL38" s="466"/>
      <c r="DN38" s="466" t="str">
        <f ca="1">+IF(INDIRECT("'"&amp;$B2&amp;"'!$n$316")=0,"",INDIRECT("'"&amp;$B2&amp;"'!$n$316"))</f>
        <v/>
      </c>
      <c r="DO38" s="466"/>
      <c r="DP38" s="466"/>
      <c r="DQ38" s="466"/>
      <c r="DR38" s="466"/>
      <c r="DS38" s="466"/>
      <c r="DT38" s="466"/>
      <c r="DU38" s="466"/>
      <c r="DW38" s="466" t="str">
        <f ca="1">+IF(INDIRECT("'"&amp;$B2&amp;"'!$o$316")=0,"",INDIRECT("'"&amp;$B2&amp;"'!$o$316"))</f>
        <v/>
      </c>
      <c r="DX38" s="466"/>
      <c r="DY38" s="466"/>
      <c r="DZ38" s="466"/>
      <c r="EA38" s="466"/>
      <c r="EB38" s="466"/>
      <c r="EC38" s="466"/>
      <c r="ED38" s="466"/>
      <c r="EF38" s="466" t="str">
        <f ca="1">+IF(INDIRECT("'"&amp;$B2&amp;"'!$p$316")=0,"",INDIRECT("'"&amp;$B2&amp;"'!$p$316"))</f>
        <v/>
      </c>
      <c r="EG38" s="466"/>
      <c r="EH38" s="466"/>
      <c r="EI38" s="466"/>
      <c r="EJ38" s="466"/>
      <c r="EK38" s="466"/>
      <c r="EL38" s="466"/>
      <c r="EM38" s="466"/>
      <c r="EO38" s="466" t="str">
        <f ca="1">+IF(INDIRECT("'"&amp;$B2&amp;"'!$q$316")=0,"",INDIRECT("'"&amp;$B2&amp;"'!$q$316"))</f>
        <v/>
      </c>
      <c r="EP38" s="466"/>
      <c r="EQ38" s="466"/>
      <c r="ER38" s="466"/>
      <c r="ES38" s="466"/>
      <c r="ET38" s="466"/>
      <c r="EU38" s="466"/>
      <c r="EV38" s="466"/>
      <c r="EX38" s="466" t="str">
        <f ca="1">+IF(INDIRECT("'"&amp;$B2&amp;"'!$r$316")=0,"",INDIRECT("'"&amp;$B2&amp;"'!$r$316"))</f>
        <v/>
      </c>
      <c r="EY38" s="466"/>
      <c r="EZ38" s="466"/>
      <c r="FA38" s="466"/>
      <c r="FB38" s="466"/>
      <c r="FC38" s="466"/>
      <c r="FD38" s="466"/>
      <c r="FE38" s="466"/>
      <c r="FG38" s="466" t="str">
        <f ca="1">+IF(INDIRECT("'"&amp;$B2&amp;"'!$s$316")=0,"",INDIRECT("'"&amp;$B2&amp;"'!$s$316"))</f>
        <v/>
      </c>
      <c r="FH38" s="466"/>
      <c r="FI38" s="466"/>
      <c r="FJ38" s="466"/>
      <c r="FK38" s="466"/>
      <c r="FL38" s="466"/>
      <c r="FM38" s="466"/>
      <c r="FN38" s="466"/>
      <c r="FP38" s="466" t="str">
        <f ca="1">+IF(INDIRECT("'"&amp;$B2&amp;"'!$t$316")=0,"",INDIRECT("'"&amp;$B2&amp;"'!$t$316"))</f>
        <v/>
      </c>
      <c r="FQ38" s="466"/>
      <c r="FR38" s="466"/>
      <c r="FS38" s="466"/>
      <c r="FT38" s="466"/>
      <c r="FU38" s="466"/>
      <c r="FV38" s="466"/>
      <c r="FW38" s="466"/>
      <c r="FY38" s="466" t="str">
        <f ca="1">+IF(INDIRECT("'"&amp;$B2&amp;"'!$u$316")=0,"",INDIRECT("'"&amp;$B2&amp;"'!$u$316"))</f>
        <v/>
      </c>
      <c r="FZ38" s="466"/>
      <c r="GA38" s="466"/>
      <c r="GB38" s="466"/>
      <c r="GC38" s="466"/>
      <c r="GD38" s="466"/>
      <c r="GE38" s="466"/>
      <c r="GF38" s="466"/>
      <c r="GH38" s="466" t="str">
        <f ca="1">+IF(INDIRECT("'"&amp;$B2&amp;"'!$v$316")=0,"",INDIRECT("'"&amp;$B2&amp;"'!$v$316"))</f>
        <v/>
      </c>
      <c r="GI38" s="466"/>
      <c r="GJ38" s="466"/>
      <c r="GK38" s="466"/>
      <c r="GL38" s="466"/>
      <c r="GM38" s="466"/>
      <c r="GN38" s="466"/>
      <c r="GO38" s="466"/>
      <c r="GQ38" s="466" t="str">
        <f ca="1">+IF(INDIRECT("'"&amp;$B2&amp;"'!$w$316")=0,"",INDIRECT("'"&amp;$B2&amp;"'!$w$316"))</f>
        <v/>
      </c>
      <c r="GR38" s="466"/>
      <c r="GS38" s="466"/>
      <c r="GT38" s="466"/>
      <c r="GU38" s="466"/>
      <c r="GV38" s="466"/>
      <c r="GW38" s="466"/>
      <c r="GX38" s="466"/>
      <c r="GZ38" s="466" t="str">
        <f ca="1">+IF(INDIRECT("'"&amp;$B2&amp;"'!$x$316")=0,"",INDIRECT("'"&amp;$B2&amp;"'!$x$316"))</f>
        <v/>
      </c>
      <c r="HA38" s="466"/>
      <c r="HB38" s="466"/>
      <c r="HC38" s="466"/>
      <c r="HD38" s="466"/>
      <c r="HE38" s="466"/>
      <c r="HF38" s="466"/>
      <c r="HG38" s="466"/>
      <c r="HI38" s="466" t="str">
        <f ca="1">+IF(INDIRECT("'"&amp;$B2&amp;"'!$y$316")=0,"",INDIRECT("'"&amp;$B2&amp;"'!$y$316"))</f>
        <v/>
      </c>
      <c r="HJ38" s="466"/>
      <c r="HK38" s="466"/>
      <c r="HL38" s="466"/>
      <c r="HM38" s="466"/>
      <c r="HN38" s="466"/>
      <c r="HO38" s="466"/>
      <c r="HP38" s="466"/>
      <c r="HR38" s="466" t="str">
        <f ca="1">+IF(INDIRECT("'"&amp;$B2&amp;"'!$z$316")=0,"",INDIRECT("'"&amp;$B2&amp;"'!$z$316"))</f>
        <v/>
      </c>
      <c r="HS38" s="466"/>
      <c r="HT38" s="466"/>
      <c r="HU38" s="466"/>
      <c r="HV38" s="466"/>
      <c r="HW38" s="466"/>
      <c r="HX38" s="466"/>
      <c r="HY38" s="466"/>
      <c r="IA38" s="466" t="str">
        <f ca="1">+IF(INDIRECT("'"&amp;$B2&amp;"'!$aa$316")=0,"",INDIRECT("'"&amp;$B2&amp;"'!$aa$316"))</f>
        <v/>
      </c>
      <c r="IB38" s="466"/>
      <c r="IC38" s="466"/>
      <c r="ID38" s="466"/>
      <c r="IE38" s="466"/>
      <c r="IF38" s="466"/>
      <c r="IG38" s="466"/>
      <c r="IH38" s="466"/>
      <c r="IJ38" s="466" t="str">
        <f ca="1">+IF(INDIRECT("'"&amp;$B2&amp;"'!$ab$316")=0,"",INDIRECT("'"&amp;$B2&amp;"'!$ab$316"))</f>
        <v/>
      </c>
      <c r="IK38" s="466"/>
      <c r="IL38" s="466"/>
      <c r="IM38" s="466"/>
      <c r="IN38" s="466"/>
      <c r="IO38" s="466"/>
      <c r="IP38" s="466"/>
      <c r="IQ38" s="466"/>
      <c r="IS38" s="466" t="str">
        <f ca="1">+IF(INDIRECT("'"&amp;$B2&amp;"'!$ac$316")=0,"",INDIRECT("'"&amp;$B2&amp;"'!$ac$316"))</f>
        <v/>
      </c>
      <c r="IT38" s="466"/>
      <c r="IU38" s="466"/>
      <c r="IV38" s="466"/>
      <c r="IW38" s="466"/>
      <c r="IX38" s="466"/>
      <c r="IY38" s="466"/>
      <c r="IZ38" s="466"/>
      <c r="JB38" s="466" t="str">
        <f ca="1">+IF(INDIRECT("'"&amp;$B2&amp;"'!$ad$316")=0,"",INDIRECT("'"&amp;$B2&amp;"'!$ad$316"))</f>
        <v/>
      </c>
      <c r="JC38" s="466"/>
      <c r="JD38" s="466"/>
      <c r="JE38" s="466"/>
      <c r="JF38" s="466"/>
      <c r="JG38" s="466"/>
      <c r="JH38" s="466"/>
      <c r="JI38" s="466"/>
      <c r="JK38" s="466" t="str">
        <f ca="1">+IF(INDIRECT("'"&amp;$B2&amp;"'!$ae$316")=0,"",INDIRECT("'"&amp;$B2&amp;"'!$ae$316"))</f>
        <v/>
      </c>
      <c r="JL38" s="466"/>
      <c r="JM38" s="466"/>
      <c r="JN38" s="466"/>
      <c r="JO38" s="466"/>
      <c r="JP38" s="466"/>
      <c r="JQ38" s="466"/>
      <c r="JR38" s="466"/>
      <c r="JT38" s="466" t="str">
        <f ca="1">+IF(INDIRECT("'"&amp;$B2&amp;"'!$af$316")=0,"",INDIRECT("'"&amp;$B2&amp;"'!$af$316"))</f>
        <v/>
      </c>
      <c r="JU38" s="466"/>
      <c r="JV38" s="466"/>
      <c r="JW38" s="466"/>
      <c r="JX38" s="466"/>
      <c r="JY38" s="466"/>
      <c r="JZ38" s="466"/>
      <c r="KA38" s="466"/>
      <c r="KC38" s="466" t="str">
        <f ca="1">+IF(INDIRECT("'"&amp;$B2&amp;"'!$ag$316")=0,"",INDIRECT("'"&amp;$B2&amp;"'!$ag$316"))</f>
        <v/>
      </c>
      <c r="KD38" s="466"/>
      <c r="KE38" s="466"/>
      <c r="KF38" s="466"/>
      <c r="KG38" s="466"/>
      <c r="KH38" s="466"/>
      <c r="KI38" s="466"/>
      <c r="KJ38" s="466"/>
      <c r="KL38" s="466" t="str">
        <f ca="1">+IF(INDIRECT("'"&amp;$B2&amp;"'!$ah$316")=0,"",INDIRECT("'"&amp;$B2&amp;"'!$ah$316"))</f>
        <v/>
      </c>
      <c r="KM38" s="466"/>
      <c r="KN38" s="466"/>
      <c r="KO38" s="466"/>
      <c r="KP38" s="466"/>
      <c r="KQ38" s="466"/>
      <c r="KR38" s="466"/>
      <c r="KS38" s="466"/>
      <c r="KU38" s="466" t="str">
        <f ca="1">+IF(INDIRECT("'"&amp;$B2&amp;"'!$ai$316")=0,"",INDIRECT("'"&amp;$B2&amp;"'!$ai$316"))</f>
        <v/>
      </c>
      <c r="KV38" s="466"/>
      <c r="KW38" s="466"/>
      <c r="KX38" s="466"/>
      <c r="KY38" s="466"/>
      <c r="KZ38" s="466"/>
      <c r="LA38" s="466"/>
      <c r="LB38" s="466"/>
      <c r="LD38" s="466" t="str">
        <f ca="1">+IF(INDIRECT("'"&amp;$B2&amp;"'!$aj$316")=0,"",INDIRECT("'"&amp;$B2&amp;"'!$aj$316"))</f>
        <v/>
      </c>
      <c r="LE38" s="466"/>
      <c r="LF38" s="466"/>
      <c r="LG38" s="466"/>
      <c r="LH38" s="466"/>
      <c r="LI38" s="466"/>
      <c r="LJ38" s="466"/>
      <c r="LK38" s="466"/>
      <c r="LQ38" s="331" t="e">
        <f t="shared" ca="1" si="0"/>
        <v>#REF!</v>
      </c>
      <c r="LR38" s="334">
        <v>14</v>
      </c>
      <c r="LS38" s="332" t="str">
        <f t="shared" ca="1" si="1"/>
        <v/>
      </c>
      <c r="LT38" s="320"/>
      <c r="LU38" s="331" t="e">
        <f t="shared" ca="1" si="2"/>
        <v>#REF!</v>
      </c>
      <c r="LV38" s="334">
        <v>14</v>
      </c>
      <c r="LW38" s="332" t="str">
        <f t="shared" ca="1" si="3"/>
        <v/>
      </c>
      <c r="LX38" s="320"/>
      <c r="LY38" s="331" t="e">
        <f t="shared" si="4"/>
        <v>#N/A</v>
      </c>
      <c r="LZ38" s="334">
        <v>14</v>
      </c>
      <c r="MA38" s="332" t="str">
        <f t="shared" si="5"/>
        <v/>
      </c>
      <c r="MB38" s="320"/>
      <c r="MC38" s="331" t="e">
        <f t="shared" ca="1" si="6"/>
        <v>#N/A</v>
      </c>
      <c r="MD38" s="334">
        <v>14</v>
      </c>
      <c r="ME38" s="332" t="str">
        <f t="shared" ca="1" si="7"/>
        <v/>
      </c>
      <c r="MF38" s="320"/>
      <c r="MG38" s="331" t="e">
        <f t="shared" ca="1" si="8"/>
        <v>#N/A</v>
      </c>
      <c r="MH38" s="333">
        <v>14</v>
      </c>
      <c r="MI38" s="332" t="str">
        <f t="shared" ca="1" si="9"/>
        <v/>
      </c>
      <c r="MJ38" s="323"/>
      <c r="MK38" s="331" t="e">
        <f t="shared" ca="1" si="10"/>
        <v>#N/A</v>
      </c>
      <c r="ML38" s="333">
        <v>14</v>
      </c>
      <c r="MM38" s="332" t="str">
        <f t="shared" ca="1" si="11"/>
        <v/>
      </c>
      <c r="MN38" s="323"/>
      <c r="MO38" s="331" t="e">
        <f t="shared" ca="1" si="12"/>
        <v>#N/A</v>
      </c>
      <c r="MP38" s="333">
        <v>14</v>
      </c>
      <c r="MQ38" s="332" t="str">
        <f t="shared" ca="1" si="13"/>
        <v/>
      </c>
      <c r="MR38" s="323"/>
      <c r="MS38" s="331" t="e">
        <f t="shared" ca="1" si="14"/>
        <v>#N/A</v>
      </c>
      <c r="MT38" s="333">
        <v>14</v>
      </c>
      <c r="MU38" s="332" t="str">
        <f t="shared" ca="1" si="15"/>
        <v/>
      </c>
      <c r="MV38" s="323"/>
      <c r="MW38" s="331" t="e">
        <f t="shared" ca="1" si="16"/>
        <v>#N/A</v>
      </c>
      <c r="MX38" s="333">
        <v>14</v>
      </c>
      <c r="MY38" s="332" t="str">
        <f t="shared" ca="1" si="17"/>
        <v/>
      </c>
      <c r="MZ38" s="323"/>
      <c r="NA38" s="331" t="e">
        <f t="shared" ca="1" si="18"/>
        <v>#N/A</v>
      </c>
      <c r="NB38" s="333">
        <v>14</v>
      </c>
      <c r="NC38" s="332" t="str">
        <f t="shared" ca="1" si="19"/>
        <v/>
      </c>
      <c r="ND38" s="323"/>
      <c r="NE38" s="331" t="e">
        <f t="shared" ca="1" si="20"/>
        <v>#N/A</v>
      </c>
      <c r="NF38" s="333">
        <v>14</v>
      </c>
      <c r="NG38" s="332" t="str">
        <f t="shared" ca="1" si="21"/>
        <v/>
      </c>
      <c r="NH38" s="323"/>
      <c r="NI38" s="331" t="e">
        <f t="shared" ca="1" si="22"/>
        <v>#N/A</v>
      </c>
      <c r="NJ38" s="333">
        <v>14</v>
      </c>
      <c r="NK38" s="332" t="str">
        <f t="shared" ca="1" si="23"/>
        <v/>
      </c>
      <c r="NL38" s="323"/>
      <c r="NM38" s="331" t="e">
        <f t="shared" ca="1" si="24"/>
        <v>#N/A</v>
      </c>
      <c r="NN38" s="333">
        <v>14</v>
      </c>
      <c r="NO38" s="332" t="str">
        <f t="shared" ca="1" si="25"/>
        <v/>
      </c>
      <c r="NP38" s="323"/>
      <c r="NQ38" s="331" t="e">
        <f t="shared" ca="1" si="26"/>
        <v>#N/A</v>
      </c>
      <c r="NR38" s="333">
        <v>14</v>
      </c>
      <c r="NS38" s="332" t="str">
        <f t="shared" ca="1" si="27"/>
        <v/>
      </c>
      <c r="NT38" s="323"/>
      <c r="NU38" s="331" t="e">
        <f t="shared" ca="1" si="28"/>
        <v>#N/A</v>
      </c>
      <c r="NV38" s="333">
        <v>14</v>
      </c>
      <c r="NW38" s="332" t="str">
        <f t="shared" ca="1" si="29"/>
        <v/>
      </c>
      <c r="NX38" s="323"/>
      <c r="NY38" s="331" t="e">
        <f t="shared" ca="1" si="30"/>
        <v>#N/A</v>
      </c>
      <c r="NZ38" s="333">
        <v>14</v>
      </c>
      <c r="OA38" s="332" t="str">
        <f t="shared" ca="1" si="31"/>
        <v/>
      </c>
      <c r="OB38" s="323"/>
      <c r="OC38" s="331" t="e">
        <f t="shared" ca="1" si="32"/>
        <v>#N/A</v>
      </c>
      <c r="OD38" s="333">
        <v>14</v>
      </c>
      <c r="OE38" s="332" t="str">
        <f t="shared" ca="1" si="33"/>
        <v/>
      </c>
      <c r="OF38" s="323"/>
      <c r="OG38" s="331" t="e">
        <f t="shared" ca="1" si="34"/>
        <v>#N/A</v>
      </c>
      <c r="OH38" s="333">
        <v>14</v>
      </c>
      <c r="OI38" s="332" t="str">
        <f t="shared" ca="1" si="35"/>
        <v/>
      </c>
      <c r="OJ38" s="323"/>
      <c r="OK38" s="331" t="e">
        <f t="shared" ca="1" si="36"/>
        <v>#N/A</v>
      </c>
      <c r="OL38" s="333">
        <v>14</v>
      </c>
      <c r="OM38" s="332" t="str">
        <f t="shared" ca="1" si="37"/>
        <v/>
      </c>
      <c r="ON38" s="323"/>
      <c r="OO38" s="331" t="e">
        <f t="shared" ca="1" si="38"/>
        <v>#N/A</v>
      </c>
      <c r="OP38" s="333">
        <v>14</v>
      </c>
      <c r="OQ38" s="332" t="str">
        <f t="shared" ca="1" si="39"/>
        <v/>
      </c>
      <c r="OR38" s="323"/>
      <c r="OS38" s="331" t="e">
        <f t="shared" ca="1" si="40"/>
        <v>#N/A</v>
      </c>
      <c r="OT38" s="333">
        <v>14</v>
      </c>
      <c r="OU38" s="332" t="str">
        <f t="shared" ca="1" si="41"/>
        <v/>
      </c>
      <c r="OV38" s="323"/>
      <c r="OW38" s="331" t="e">
        <f t="shared" ca="1" si="42"/>
        <v>#N/A</v>
      </c>
      <c r="OX38" s="333">
        <v>14</v>
      </c>
      <c r="OY38" s="332" t="str">
        <f t="shared" ca="1" si="43"/>
        <v/>
      </c>
      <c r="OZ38" s="323"/>
      <c r="PA38" s="331" t="e">
        <f t="shared" ca="1" si="44"/>
        <v>#N/A</v>
      </c>
      <c r="PB38" s="333">
        <v>14</v>
      </c>
      <c r="PC38" s="332" t="str">
        <f t="shared" ca="1" si="45"/>
        <v/>
      </c>
      <c r="PD38" s="323"/>
      <c r="PE38" s="331" t="e">
        <f t="shared" ca="1" si="46"/>
        <v>#N/A</v>
      </c>
      <c r="PF38" s="333">
        <v>14</v>
      </c>
      <c r="PG38" s="332" t="str">
        <f t="shared" ca="1" si="47"/>
        <v/>
      </c>
      <c r="PH38" s="323"/>
      <c r="PI38" s="331" t="e">
        <f t="shared" ca="1" si="48"/>
        <v>#N/A</v>
      </c>
      <c r="PJ38" s="333">
        <v>14</v>
      </c>
      <c r="PK38" s="332" t="str">
        <f t="shared" ca="1" si="49"/>
        <v/>
      </c>
      <c r="PL38" s="323"/>
      <c r="PM38" s="331" t="e">
        <f t="shared" ca="1" si="50"/>
        <v>#N/A</v>
      </c>
      <c r="PN38" s="333">
        <v>14</v>
      </c>
      <c r="PO38" s="332" t="str">
        <f t="shared" ca="1" si="51"/>
        <v/>
      </c>
      <c r="PP38" s="323"/>
      <c r="PQ38" s="331" t="e">
        <f t="shared" ca="1" si="52"/>
        <v>#N/A</v>
      </c>
      <c r="PR38" s="333">
        <v>14</v>
      </c>
      <c r="PS38" s="332" t="str">
        <f t="shared" ca="1" si="53"/>
        <v/>
      </c>
      <c r="PT38" s="323"/>
      <c r="PU38" s="331" t="e">
        <f t="shared" ca="1" si="54"/>
        <v>#N/A</v>
      </c>
      <c r="PV38" s="333">
        <v>14</v>
      </c>
      <c r="PW38" s="332" t="str">
        <f t="shared" ca="1" si="55"/>
        <v/>
      </c>
      <c r="PX38" s="323"/>
      <c r="PY38" s="331" t="e">
        <f t="shared" ca="1" si="56"/>
        <v>#N/A</v>
      </c>
      <c r="PZ38" s="333">
        <v>14</v>
      </c>
      <c r="QA38" s="332" t="str">
        <f t="shared" ca="1" si="57"/>
        <v/>
      </c>
      <c r="QB38" s="323"/>
      <c r="QC38" s="331" t="e">
        <f t="shared" ca="1" si="58"/>
        <v>#N/A</v>
      </c>
      <c r="QD38" s="333">
        <v>14</v>
      </c>
      <c r="QE38" s="332" t="str">
        <f t="shared" ca="1" si="59"/>
        <v/>
      </c>
      <c r="QF38" s="323"/>
      <c r="QG38" s="331" t="e">
        <f t="shared" ca="1" si="60"/>
        <v>#N/A</v>
      </c>
      <c r="QH38" s="333">
        <v>14</v>
      </c>
      <c r="QI38" s="332" t="str">
        <f t="shared" ca="1" si="61"/>
        <v/>
      </c>
      <c r="QJ38" s="323"/>
      <c r="QK38" s="331" t="e">
        <f t="shared" ca="1" si="62"/>
        <v>#N/A</v>
      </c>
      <c r="QL38" s="333">
        <v>14</v>
      </c>
      <c r="QM38" s="332" t="str">
        <f t="shared" ca="1" si="63"/>
        <v/>
      </c>
      <c r="QN38" s="323"/>
      <c r="QO38" s="331" t="e">
        <f t="shared" ca="1" si="64"/>
        <v>#N/A</v>
      </c>
      <c r="QP38" s="333">
        <v>14</v>
      </c>
      <c r="QQ38" s="332" t="str">
        <f t="shared" ca="1" si="65"/>
        <v/>
      </c>
      <c r="QR38" s="323"/>
      <c r="QS38" s="331" t="e">
        <f t="shared" ca="1" si="66"/>
        <v>#N/A</v>
      </c>
      <c r="QT38" s="333">
        <v>14</v>
      </c>
      <c r="QU38" s="332" t="str">
        <f t="shared" ca="1" si="67"/>
        <v/>
      </c>
      <c r="QV38" s="323"/>
      <c r="QW38" s="331" t="e">
        <f t="shared" ca="1" si="68"/>
        <v>#N/A</v>
      </c>
      <c r="QX38" s="333">
        <v>14</v>
      </c>
      <c r="QY38" s="332" t="str">
        <f t="shared" ca="1" si="69"/>
        <v/>
      </c>
    </row>
    <row r="39" spans="1:467" customFormat="1" ht="2.1" customHeight="1" thickBot="1" x14ac:dyDescent="0.3">
      <c r="B39" s="124"/>
      <c r="C39" s="124"/>
      <c r="D39" s="234"/>
      <c r="E39" s="234"/>
      <c r="F39" s="234"/>
      <c r="G39" s="234"/>
      <c r="H39" s="234"/>
      <c r="I39" s="124"/>
      <c r="J39" s="315"/>
      <c r="K39" s="316"/>
      <c r="L39" s="316"/>
      <c r="M39" s="316"/>
      <c r="N39" s="316"/>
      <c r="O39" s="316"/>
      <c r="P39" s="316"/>
      <c r="Q39" s="316"/>
      <c r="R39" s="124"/>
      <c r="S39" s="315"/>
      <c r="T39" s="316"/>
      <c r="U39" s="316"/>
      <c r="V39" s="316"/>
      <c r="W39" s="316"/>
      <c r="X39" s="316"/>
      <c r="Y39" s="316"/>
      <c r="Z39" s="316"/>
      <c r="AA39" s="124"/>
      <c r="AB39" s="315"/>
      <c r="AC39" s="316"/>
      <c r="AD39" s="316"/>
      <c r="AE39" s="316"/>
      <c r="AF39" s="316"/>
      <c r="AG39" s="316"/>
      <c r="AH39" s="316"/>
      <c r="AI39" s="316"/>
      <c r="AJ39" s="124"/>
      <c r="AK39" s="315"/>
      <c r="AL39" s="316"/>
      <c r="AM39" s="316"/>
      <c r="AN39" s="316"/>
      <c r="AO39" s="316"/>
      <c r="AP39" s="316"/>
      <c r="AQ39" s="316"/>
      <c r="AR39" s="316"/>
      <c r="AS39" s="124"/>
      <c r="AT39" s="315"/>
      <c r="AU39" s="316"/>
      <c r="AV39" s="316"/>
      <c r="AW39" s="316"/>
      <c r="AX39" s="316"/>
      <c r="AY39" s="316"/>
      <c r="AZ39" s="316"/>
      <c r="BA39" s="316"/>
      <c r="BC39" s="315"/>
      <c r="BD39" s="316"/>
      <c r="BE39" s="316"/>
      <c r="BF39" s="316"/>
      <c r="BG39" s="316"/>
      <c r="BH39" s="316"/>
      <c r="BI39" s="316"/>
      <c r="BJ39" s="316"/>
      <c r="BL39" s="315"/>
      <c r="BM39" s="316"/>
      <c r="BN39" s="316"/>
      <c r="BO39" s="316"/>
      <c r="BP39" s="316"/>
      <c r="BQ39" s="316"/>
      <c r="BR39" s="316"/>
      <c r="BS39" s="316"/>
      <c r="BU39" s="315"/>
      <c r="BV39" s="316"/>
      <c r="BW39" s="316"/>
      <c r="BX39" s="316"/>
      <c r="BY39" s="316"/>
      <c r="BZ39" s="316"/>
      <c r="CA39" s="316"/>
      <c r="CB39" s="316"/>
      <c r="CD39" s="315"/>
      <c r="CE39" s="316"/>
      <c r="CF39" s="316"/>
      <c r="CG39" s="316"/>
      <c r="CH39" s="316"/>
      <c r="CI39" s="316"/>
      <c r="CJ39" s="316"/>
      <c r="CK39" s="316"/>
      <c r="CM39" s="315"/>
      <c r="CN39" s="316"/>
      <c r="CO39" s="316"/>
      <c r="CP39" s="316"/>
      <c r="CQ39" s="316"/>
      <c r="CR39" s="316"/>
      <c r="CS39" s="316"/>
      <c r="CT39" s="316"/>
      <c r="CV39" s="315"/>
      <c r="CW39" s="316"/>
      <c r="CX39" s="316"/>
      <c r="CY39" s="316"/>
      <c r="CZ39" s="316"/>
      <c r="DA39" s="316"/>
      <c r="DB39" s="316"/>
      <c r="DC39" s="316"/>
      <c r="DE39" s="315"/>
      <c r="DF39" s="316"/>
      <c r="DG39" s="316"/>
      <c r="DH39" s="316"/>
      <c r="DI39" s="316"/>
      <c r="DJ39" s="316"/>
      <c r="DK39" s="316"/>
      <c r="DL39" s="316"/>
      <c r="DN39" s="315"/>
      <c r="DO39" s="316"/>
      <c r="DP39" s="316"/>
      <c r="DQ39" s="316"/>
      <c r="DR39" s="316"/>
      <c r="DS39" s="316"/>
      <c r="DT39" s="316"/>
      <c r="DU39" s="316"/>
      <c r="DW39" s="315"/>
      <c r="DX39" s="316"/>
      <c r="DY39" s="316"/>
      <c r="DZ39" s="316"/>
      <c r="EA39" s="316"/>
      <c r="EB39" s="316"/>
      <c r="EC39" s="316"/>
      <c r="ED39" s="316"/>
      <c r="EF39" s="315"/>
      <c r="EG39" s="316"/>
      <c r="EH39" s="316"/>
      <c r="EI39" s="316"/>
      <c r="EJ39" s="316"/>
      <c r="EK39" s="316"/>
      <c r="EL39" s="316"/>
      <c r="EM39" s="316"/>
      <c r="EO39" s="315"/>
      <c r="EP39" s="316"/>
      <c r="EQ39" s="316"/>
      <c r="ER39" s="316"/>
      <c r="ES39" s="316"/>
      <c r="ET39" s="316"/>
      <c r="EU39" s="316"/>
      <c r="EV39" s="316"/>
      <c r="EX39" s="315"/>
      <c r="EY39" s="316"/>
      <c r="EZ39" s="316"/>
      <c r="FA39" s="316"/>
      <c r="FB39" s="316"/>
      <c r="FC39" s="316"/>
      <c r="FD39" s="316"/>
      <c r="FE39" s="316"/>
      <c r="FG39" s="315"/>
      <c r="FH39" s="316"/>
      <c r="FI39" s="316"/>
      <c r="FJ39" s="316"/>
      <c r="FK39" s="316"/>
      <c r="FL39" s="316"/>
      <c r="FM39" s="316"/>
      <c r="FN39" s="316"/>
      <c r="FP39" s="315"/>
      <c r="FQ39" s="316"/>
      <c r="FR39" s="316"/>
      <c r="FS39" s="316"/>
      <c r="FT39" s="316"/>
      <c r="FU39" s="316"/>
      <c r="FV39" s="316"/>
      <c r="FW39" s="316"/>
      <c r="FY39" s="315"/>
      <c r="FZ39" s="316"/>
      <c r="GA39" s="316"/>
      <c r="GB39" s="316"/>
      <c r="GC39" s="316"/>
      <c r="GD39" s="316"/>
      <c r="GE39" s="316"/>
      <c r="GF39" s="316"/>
      <c r="GH39" s="315"/>
      <c r="GI39" s="316"/>
      <c r="GJ39" s="316"/>
      <c r="GK39" s="316"/>
      <c r="GL39" s="316"/>
      <c r="GM39" s="316"/>
      <c r="GN39" s="316"/>
      <c r="GO39" s="316"/>
      <c r="GQ39" s="315"/>
      <c r="GR39" s="316"/>
      <c r="GS39" s="316"/>
      <c r="GT39" s="316"/>
      <c r="GU39" s="316"/>
      <c r="GV39" s="316"/>
      <c r="GW39" s="316"/>
      <c r="GX39" s="316"/>
      <c r="GZ39" s="315"/>
      <c r="HA39" s="316"/>
      <c r="HB39" s="316"/>
      <c r="HC39" s="316"/>
      <c r="HD39" s="316"/>
      <c r="HE39" s="316"/>
      <c r="HF39" s="316"/>
      <c r="HG39" s="316"/>
      <c r="HI39" s="315"/>
      <c r="HJ39" s="316"/>
      <c r="HK39" s="316"/>
      <c r="HL39" s="316"/>
      <c r="HM39" s="316"/>
      <c r="HN39" s="316"/>
      <c r="HO39" s="316"/>
      <c r="HP39" s="316"/>
      <c r="HR39" s="315"/>
      <c r="HS39" s="316"/>
      <c r="HT39" s="316"/>
      <c r="HU39" s="316"/>
      <c r="HV39" s="316"/>
      <c r="HW39" s="316"/>
      <c r="HX39" s="316"/>
      <c r="HY39" s="316"/>
      <c r="IA39" s="315"/>
      <c r="IB39" s="316"/>
      <c r="IC39" s="316"/>
      <c r="ID39" s="316"/>
      <c r="IE39" s="316"/>
      <c r="IF39" s="316"/>
      <c r="IG39" s="316"/>
      <c r="IH39" s="316"/>
      <c r="IJ39" s="315"/>
      <c r="IK39" s="316"/>
      <c r="IL39" s="316"/>
      <c r="IM39" s="316"/>
      <c r="IN39" s="316"/>
      <c r="IO39" s="316"/>
      <c r="IP39" s="316"/>
      <c r="IQ39" s="316"/>
      <c r="IS39" s="315"/>
      <c r="IT39" s="316"/>
      <c r="IU39" s="316"/>
      <c r="IV39" s="316"/>
      <c r="IW39" s="316"/>
      <c r="IX39" s="316"/>
      <c r="IY39" s="316"/>
      <c r="IZ39" s="316"/>
      <c r="JB39" s="315"/>
      <c r="JC39" s="316"/>
      <c r="JD39" s="316"/>
      <c r="JE39" s="316"/>
      <c r="JF39" s="316"/>
      <c r="JG39" s="316"/>
      <c r="JH39" s="316"/>
      <c r="JI39" s="316"/>
      <c r="JK39" s="315"/>
      <c r="JL39" s="316"/>
      <c r="JM39" s="316"/>
      <c r="JN39" s="316"/>
      <c r="JO39" s="316"/>
      <c r="JP39" s="316"/>
      <c r="JQ39" s="316"/>
      <c r="JR39" s="316"/>
      <c r="JT39" s="315"/>
      <c r="JU39" s="316"/>
      <c r="JV39" s="316"/>
      <c r="JW39" s="316"/>
      <c r="JX39" s="316"/>
      <c r="JY39" s="316"/>
      <c r="JZ39" s="316"/>
      <c r="KA39" s="316"/>
      <c r="KC39" s="315"/>
      <c r="KD39" s="316"/>
      <c r="KE39" s="316"/>
      <c r="KF39" s="316"/>
      <c r="KG39" s="316"/>
      <c r="KH39" s="316"/>
      <c r="KI39" s="316"/>
      <c r="KJ39" s="316"/>
      <c r="KL39" s="315"/>
      <c r="KM39" s="316"/>
      <c r="KN39" s="316"/>
      <c r="KO39" s="316"/>
      <c r="KP39" s="316"/>
      <c r="KQ39" s="316"/>
      <c r="KR39" s="316"/>
      <c r="KS39" s="316"/>
      <c r="KU39" s="315"/>
      <c r="KV39" s="316"/>
      <c r="KW39" s="316"/>
      <c r="KX39" s="316"/>
      <c r="KY39" s="316"/>
      <c r="KZ39" s="316"/>
      <c r="LA39" s="316"/>
      <c r="LB39" s="316"/>
      <c r="LD39" s="315"/>
      <c r="LE39" s="316"/>
      <c r="LF39" s="316"/>
      <c r="LG39" s="316"/>
      <c r="LH39" s="316"/>
      <c r="LI39" s="316"/>
      <c r="LJ39" s="316"/>
      <c r="LK39" s="316"/>
      <c r="LP39" s="2"/>
      <c r="LQ39" s="331" t="e">
        <f t="shared" ca="1" si="0"/>
        <v>#REF!</v>
      </c>
      <c r="LR39" s="335">
        <v>15</v>
      </c>
      <c r="LS39" s="332" t="str">
        <f t="shared" ca="1" si="1"/>
        <v/>
      </c>
      <c r="LT39" s="320"/>
      <c r="LU39" s="331" t="e">
        <f t="shared" ca="1" si="2"/>
        <v>#REF!</v>
      </c>
      <c r="LV39" s="335">
        <v>15</v>
      </c>
      <c r="LW39" s="332" t="str">
        <f t="shared" ca="1" si="3"/>
        <v/>
      </c>
      <c r="LX39" s="320"/>
      <c r="LY39" s="331" t="e">
        <f t="shared" si="4"/>
        <v>#N/A</v>
      </c>
      <c r="LZ39" s="335">
        <v>15</v>
      </c>
      <c r="MA39" s="332" t="str">
        <f t="shared" si="5"/>
        <v/>
      </c>
      <c r="MB39" s="320"/>
      <c r="MC39" s="331" t="e">
        <f t="shared" ca="1" si="6"/>
        <v>#N/A</v>
      </c>
      <c r="MD39" s="335">
        <v>15</v>
      </c>
      <c r="ME39" s="332" t="str">
        <f t="shared" ca="1" si="7"/>
        <v/>
      </c>
      <c r="MF39" s="320"/>
      <c r="MG39" s="331" t="e">
        <f t="shared" ca="1" si="8"/>
        <v>#N/A</v>
      </c>
      <c r="MH39" s="333">
        <v>15</v>
      </c>
      <c r="MI39" s="332" t="str">
        <f t="shared" ca="1" si="9"/>
        <v/>
      </c>
      <c r="MJ39" s="323"/>
      <c r="MK39" s="331" t="e">
        <f t="shared" ca="1" si="10"/>
        <v>#N/A</v>
      </c>
      <c r="ML39" s="333">
        <v>15</v>
      </c>
      <c r="MM39" s="332" t="str">
        <f t="shared" ca="1" si="11"/>
        <v/>
      </c>
      <c r="MN39" s="323"/>
      <c r="MO39" s="331" t="e">
        <f t="shared" ca="1" si="12"/>
        <v>#N/A</v>
      </c>
      <c r="MP39" s="333">
        <v>15</v>
      </c>
      <c r="MQ39" s="332" t="str">
        <f t="shared" ca="1" si="13"/>
        <v/>
      </c>
      <c r="MR39" s="323"/>
      <c r="MS39" s="331" t="e">
        <f t="shared" ca="1" si="14"/>
        <v>#N/A</v>
      </c>
      <c r="MT39" s="333">
        <v>15</v>
      </c>
      <c r="MU39" s="332" t="str">
        <f t="shared" ca="1" si="15"/>
        <v/>
      </c>
      <c r="MV39" s="323"/>
      <c r="MW39" s="331" t="e">
        <f t="shared" ca="1" si="16"/>
        <v>#N/A</v>
      </c>
      <c r="MX39" s="333">
        <v>15</v>
      </c>
      <c r="MY39" s="332" t="str">
        <f t="shared" ca="1" si="17"/>
        <v/>
      </c>
      <c r="MZ39" s="323"/>
      <c r="NA39" s="331" t="e">
        <f t="shared" ca="1" si="18"/>
        <v>#N/A</v>
      </c>
      <c r="NB39" s="333">
        <v>15</v>
      </c>
      <c r="NC39" s="332" t="str">
        <f t="shared" ca="1" si="19"/>
        <v/>
      </c>
      <c r="ND39" s="323"/>
      <c r="NE39" s="331" t="e">
        <f t="shared" ca="1" si="20"/>
        <v>#N/A</v>
      </c>
      <c r="NF39" s="333">
        <v>15</v>
      </c>
      <c r="NG39" s="332" t="str">
        <f t="shared" ca="1" si="21"/>
        <v/>
      </c>
      <c r="NH39" s="323"/>
      <c r="NI39" s="331" t="e">
        <f t="shared" ca="1" si="22"/>
        <v>#N/A</v>
      </c>
      <c r="NJ39" s="333">
        <v>15</v>
      </c>
      <c r="NK39" s="332" t="str">
        <f t="shared" ca="1" si="23"/>
        <v/>
      </c>
      <c r="NL39" s="323"/>
      <c r="NM39" s="331" t="e">
        <f t="shared" ca="1" si="24"/>
        <v>#N/A</v>
      </c>
      <c r="NN39" s="333">
        <v>15</v>
      </c>
      <c r="NO39" s="332" t="str">
        <f t="shared" ca="1" si="25"/>
        <v/>
      </c>
      <c r="NP39" s="323"/>
      <c r="NQ39" s="331" t="e">
        <f t="shared" ca="1" si="26"/>
        <v>#N/A</v>
      </c>
      <c r="NR39" s="333">
        <v>15</v>
      </c>
      <c r="NS39" s="332" t="str">
        <f t="shared" ca="1" si="27"/>
        <v/>
      </c>
      <c r="NT39" s="323"/>
      <c r="NU39" s="331" t="e">
        <f t="shared" ca="1" si="28"/>
        <v>#N/A</v>
      </c>
      <c r="NV39" s="333">
        <v>15</v>
      </c>
      <c r="NW39" s="332" t="str">
        <f t="shared" ca="1" si="29"/>
        <v/>
      </c>
      <c r="NX39" s="323"/>
      <c r="NY39" s="331" t="e">
        <f t="shared" ca="1" si="30"/>
        <v>#N/A</v>
      </c>
      <c r="NZ39" s="333">
        <v>15</v>
      </c>
      <c r="OA39" s="332" t="str">
        <f t="shared" ca="1" si="31"/>
        <v/>
      </c>
      <c r="OB39" s="323"/>
      <c r="OC39" s="331" t="e">
        <f t="shared" ca="1" si="32"/>
        <v>#N/A</v>
      </c>
      <c r="OD39" s="333">
        <v>15</v>
      </c>
      <c r="OE39" s="332" t="str">
        <f t="shared" ca="1" si="33"/>
        <v/>
      </c>
      <c r="OF39" s="323"/>
      <c r="OG39" s="331" t="e">
        <f t="shared" ca="1" si="34"/>
        <v>#N/A</v>
      </c>
      <c r="OH39" s="333">
        <v>15</v>
      </c>
      <c r="OI39" s="332" t="str">
        <f t="shared" ca="1" si="35"/>
        <v/>
      </c>
      <c r="OJ39" s="323"/>
      <c r="OK39" s="331" t="e">
        <f t="shared" ca="1" si="36"/>
        <v>#N/A</v>
      </c>
      <c r="OL39" s="333">
        <v>15</v>
      </c>
      <c r="OM39" s="332" t="str">
        <f t="shared" ca="1" si="37"/>
        <v/>
      </c>
      <c r="ON39" s="323"/>
      <c r="OO39" s="331" t="e">
        <f t="shared" ca="1" si="38"/>
        <v>#N/A</v>
      </c>
      <c r="OP39" s="333">
        <v>15</v>
      </c>
      <c r="OQ39" s="332" t="str">
        <f t="shared" ca="1" si="39"/>
        <v/>
      </c>
      <c r="OR39" s="323"/>
      <c r="OS39" s="331" t="e">
        <f t="shared" ca="1" si="40"/>
        <v>#N/A</v>
      </c>
      <c r="OT39" s="333">
        <v>15</v>
      </c>
      <c r="OU39" s="332" t="str">
        <f t="shared" ca="1" si="41"/>
        <v/>
      </c>
      <c r="OV39" s="323"/>
      <c r="OW39" s="331" t="e">
        <f t="shared" ca="1" si="42"/>
        <v>#N/A</v>
      </c>
      <c r="OX39" s="333">
        <v>15</v>
      </c>
      <c r="OY39" s="332" t="str">
        <f t="shared" ca="1" si="43"/>
        <v/>
      </c>
      <c r="OZ39" s="323"/>
      <c r="PA39" s="331" t="e">
        <f t="shared" ca="1" si="44"/>
        <v>#N/A</v>
      </c>
      <c r="PB39" s="333">
        <v>15</v>
      </c>
      <c r="PC39" s="332" t="str">
        <f t="shared" ca="1" si="45"/>
        <v/>
      </c>
      <c r="PD39" s="323"/>
      <c r="PE39" s="331" t="e">
        <f t="shared" ca="1" si="46"/>
        <v>#N/A</v>
      </c>
      <c r="PF39" s="333">
        <v>15</v>
      </c>
      <c r="PG39" s="332" t="str">
        <f t="shared" ca="1" si="47"/>
        <v/>
      </c>
      <c r="PH39" s="323"/>
      <c r="PI39" s="331" t="e">
        <f t="shared" ca="1" si="48"/>
        <v>#N/A</v>
      </c>
      <c r="PJ39" s="333">
        <v>15</v>
      </c>
      <c r="PK39" s="332" t="str">
        <f t="shared" ca="1" si="49"/>
        <v/>
      </c>
      <c r="PL39" s="323"/>
      <c r="PM39" s="331" t="e">
        <f t="shared" ca="1" si="50"/>
        <v>#N/A</v>
      </c>
      <c r="PN39" s="333">
        <v>15</v>
      </c>
      <c r="PO39" s="332" t="str">
        <f t="shared" ca="1" si="51"/>
        <v/>
      </c>
      <c r="PP39" s="323"/>
      <c r="PQ39" s="331" t="e">
        <f t="shared" ca="1" si="52"/>
        <v>#N/A</v>
      </c>
      <c r="PR39" s="333">
        <v>15</v>
      </c>
      <c r="PS39" s="332" t="str">
        <f t="shared" ca="1" si="53"/>
        <v/>
      </c>
      <c r="PT39" s="323"/>
      <c r="PU39" s="331" t="e">
        <f t="shared" ca="1" si="54"/>
        <v>#N/A</v>
      </c>
      <c r="PV39" s="333">
        <v>15</v>
      </c>
      <c r="PW39" s="332" t="str">
        <f t="shared" ca="1" si="55"/>
        <v/>
      </c>
      <c r="PX39" s="323"/>
      <c r="PY39" s="331" t="e">
        <f t="shared" ca="1" si="56"/>
        <v>#N/A</v>
      </c>
      <c r="PZ39" s="333">
        <v>15</v>
      </c>
      <c r="QA39" s="332" t="str">
        <f t="shared" ca="1" si="57"/>
        <v/>
      </c>
      <c r="QB39" s="323"/>
      <c r="QC39" s="331" t="e">
        <f t="shared" ca="1" si="58"/>
        <v>#N/A</v>
      </c>
      <c r="QD39" s="333">
        <v>15</v>
      </c>
      <c r="QE39" s="332" t="str">
        <f t="shared" ca="1" si="59"/>
        <v/>
      </c>
      <c r="QF39" s="323"/>
      <c r="QG39" s="331" t="e">
        <f t="shared" ca="1" si="60"/>
        <v>#N/A</v>
      </c>
      <c r="QH39" s="333">
        <v>15</v>
      </c>
      <c r="QI39" s="332" t="str">
        <f t="shared" ca="1" si="61"/>
        <v/>
      </c>
      <c r="QJ39" s="323"/>
      <c r="QK39" s="331" t="e">
        <f t="shared" ca="1" si="62"/>
        <v>#N/A</v>
      </c>
      <c r="QL39" s="333">
        <v>15</v>
      </c>
      <c r="QM39" s="332" t="str">
        <f t="shared" ca="1" si="63"/>
        <v/>
      </c>
      <c r="QN39" s="323"/>
      <c r="QO39" s="331" t="e">
        <f t="shared" ca="1" si="64"/>
        <v>#N/A</v>
      </c>
      <c r="QP39" s="333">
        <v>15</v>
      </c>
      <c r="QQ39" s="332" t="str">
        <f t="shared" ca="1" si="65"/>
        <v/>
      </c>
      <c r="QR39" s="323"/>
      <c r="QS39" s="331" t="e">
        <f t="shared" ca="1" si="66"/>
        <v>#N/A</v>
      </c>
      <c r="QT39" s="333">
        <v>15</v>
      </c>
      <c r="QU39" s="332" t="str">
        <f t="shared" ca="1" si="67"/>
        <v/>
      </c>
      <c r="QV39" s="323"/>
      <c r="QW39" s="331" t="e">
        <f t="shared" ca="1" si="68"/>
        <v>#N/A</v>
      </c>
      <c r="QX39" s="333">
        <v>15</v>
      </c>
      <c r="QY39" s="332" t="str">
        <f t="shared" ca="1" si="69"/>
        <v/>
      </c>
    </row>
    <row r="40" spans="1:467" ht="15.75" thickBot="1" x14ac:dyDescent="0.3">
      <c r="B40" s="7"/>
      <c r="C40" s="7"/>
      <c r="D40" s="468" t="str">
        <f ca="1">+"Valor año "&amp;YEAR(TODAY())-1</f>
        <v>Valor año 2013</v>
      </c>
      <c r="E40" s="468"/>
      <c r="F40" s="468"/>
      <c r="G40" s="468"/>
      <c r="H40" s="468"/>
      <c r="I40" s="73"/>
      <c r="J40" s="465"/>
      <c r="K40" s="465"/>
      <c r="L40" s="465"/>
      <c r="M40" s="465"/>
      <c r="N40" s="465"/>
      <c r="O40" s="465"/>
      <c r="P40" s="465"/>
      <c r="Q40" s="465"/>
      <c r="R40" s="73"/>
      <c r="S40" s="465"/>
      <c r="T40" s="465"/>
      <c r="U40" s="465"/>
      <c r="V40" s="465"/>
      <c r="W40" s="465"/>
      <c r="X40" s="465"/>
      <c r="Y40" s="465"/>
      <c r="Z40" s="465"/>
      <c r="AA40" s="130"/>
      <c r="AB40" s="465"/>
      <c r="AC40" s="465"/>
      <c r="AD40" s="465"/>
      <c r="AE40" s="465"/>
      <c r="AF40" s="465"/>
      <c r="AG40" s="465"/>
      <c r="AH40" s="465"/>
      <c r="AI40" s="465"/>
      <c r="AJ40" s="7"/>
      <c r="AK40" s="465"/>
      <c r="AL40" s="465"/>
      <c r="AM40" s="465"/>
      <c r="AN40" s="465"/>
      <c r="AO40" s="465"/>
      <c r="AP40" s="465"/>
      <c r="AQ40" s="465"/>
      <c r="AR40" s="465"/>
      <c r="AS40" s="7"/>
      <c r="AT40" s="465"/>
      <c r="AU40" s="465"/>
      <c r="AV40" s="465"/>
      <c r="AW40" s="465"/>
      <c r="AX40" s="465"/>
      <c r="AY40" s="465"/>
      <c r="AZ40" s="465"/>
      <c r="BA40" s="465"/>
      <c r="BC40" s="465"/>
      <c r="BD40" s="465"/>
      <c r="BE40" s="465"/>
      <c r="BF40" s="465"/>
      <c r="BG40" s="465"/>
      <c r="BH40" s="465"/>
      <c r="BI40" s="465"/>
      <c r="BJ40" s="465"/>
      <c r="BL40" s="465"/>
      <c r="BM40" s="465"/>
      <c r="BN40" s="465"/>
      <c r="BO40" s="465"/>
      <c r="BP40" s="465"/>
      <c r="BQ40" s="465"/>
      <c r="BR40" s="465"/>
      <c r="BS40" s="465"/>
      <c r="BU40" s="465"/>
      <c r="BV40" s="465"/>
      <c r="BW40" s="465"/>
      <c r="BX40" s="465"/>
      <c r="BY40" s="465"/>
      <c r="BZ40" s="465"/>
      <c r="CA40" s="465"/>
      <c r="CB40" s="465"/>
      <c r="CD40" s="465"/>
      <c r="CE40" s="465"/>
      <c r="CF40" s="465"/>
      <c r="CG40" s="465"/>
      <c r="CH40" s="465"/>
      <c r="CI40" s="465"/>
      <c r="CJ40" s="465"/>
      <c r="CK40" s="465"/>
      <c r="CM40" s="465"/>
      <c r="CN40" s="465"/>
      <c r="CO40" s="465"/>
      <c r="CP40" s="465"/>
      <c r="CQ40" s="465"/>
      <c r="CR40" s="465"/>
      <c r="CS40" s="465"/>
      <c r="CT40" s="465"/>
      <c r="CV40" s="465"/>
      <c r="CW40" s="465"/>
      <c r="CX40" s="465"/>
      <c r="CY40" s="465"/>
      <c r="CZ40" s="465"/>
      <c r="DA40" s="465"/>
      <c r="DB40" s="465"/>
      <c r="DC40" s="465"/>
      <c r="DE40" s="465"/>
      <c r="DF40" s="465"/>
      <c r="DG40" s="465"/>
      <c r="DH40" s="465"/>
      <c r="DI40" s="465"/>
      <c r="DJ40" s="465"/>
      <c r="DK40" s="465"/>
      <c r="DL40" s="465"/>
      <c r="DN40" s="465"/>
      <c r="DO40" s="465"/>
      <c r="DP40" s="465"/>
      <c r="DQ40" s="465"/>
      <c r="DR40" s="465"/>
      <c r="DS40" s="465"/>
      <c r="DT40" s="465"/>
      <c r="DU40" s="465"/>
      <c r="DW40" s="465"/>
      <c r="DX40" s="465"/>
      <c r="DY40" s="465"/>
      <c r="DZ40" s="465"/>
      <c r="EA40" s="465"/>
      <c r="EB40" s="465"/>
      <c r="EC40" s="465"/>
      <c r="ED40" s="465"/>
      <c r="EF40" s="465"/>
      <c r="EG40" s="465"/>
      <c r="EH40" s="465"/>
      <c r="EI40" s="465"/>
      <c r="EJ40" s="465"/>
      <c r="EK40" s="465"/>
      <c r="EL40" s="465"/>
      <c r="EM40" s="465"/>
      <c r="EO40" s="465"/>
      <c r="EP40" s="465"/>
      <c r="EQ40" s="465"/>
      <c r="ER40" s="465"/>
      <c r="ES40" s="465"/>
      <c r="ET40" s="465"/>
      <c r="EU40" s="465"/>
      <c r="EV40" s="465"/>
      <c r="EX40" s="465"/>
      <c r="EY40" s="465"/>
      <c r="EZ40" s="465"/>
      <c r="FA40" s="465"/>
      <c r="FB40" s="465"/>
      <c r="FC40" s="465"/>
      <c r="FD40" s="465"/>
      <c r="FE40" s="465"/>
      <c r="FG40" s="465"/>
      <c r="FH40" s="465"/>
      <c r="FI40" s="465"/>
      <c r="FJ40" s="465"/>
      <c r="FK40" s="465"/>
      <c r="FL40" s="465"/>
      <c r="FM40" s="465"/>
      <c r="FN40" s="465"/>
      <c r="FP40" s="465"/>
      <c r="FQ40" s="465"/>
      <c r="FR40" s="465"/>
      <c r="FS40" s="465"/>
      <c r="FT40" s="465"/>
      <c r="FU40" s="465"/>
      <c r="FV40" s="465"/>
      <c r="FW40" s="465"/>
      <c r="FY40" s="465"/>
      <c r="FZ40" s="465"/>
      <c r="GA40" s="465"/>
      <c r="GB40" s="465"/>
      <c r="GC40" s="465"/>
      <c r="GD40" s="465"/>
      <c r="GE40" s="465"/>
      <c r="GF40" s="465"/>
      <c r="GH40" s="465"/>
      <c r="GI40" s="465"/>
      <c r="GJ40" s="465"/>
      <c r="GK40" s="465"/>
      <c r="GL40" s="465"/>
      <c r="GM40" s="465"/>
      <c r="GN40" s="465"/>
      <c r="GO40" s="465"/>
      <c r="GQ40" s="465"/>
      <c r="GR40" s="465"/>
      <c r="GS40" s="465"/>
      <c r="GT40" s="465"/>
      <c r="GU40" s="465"/>
      <c r="GV40" s="465"/>
      <c r="GW40" s="465"/>
      <c r="GX40" s="465"/>
      <c r="GZ40" s="465"/>
      <c r="HA40" s="465"/>
      <c r="HB40" s="465"/>
      <c r="HC40" s="465"/>
      <c r="HD40" s="465"/>
      <c r="HE40" s="465"/>
      <c r="HF40" s="465"/>
      <c r="HG40" s="465"/>
      <c r="HI40" s="465"/>
      <c r="HJ40" s="465"/>
      <c r="HK40" s="465"/>
      <c r="HL40" s="465"/>
      <c r="HM40" s="465"/>
      <c r="HN40" s="465"/>
      <c r="HO40" s="465"/>
      <c r="HP40" s="465"/>
      <c r="HR40" s="465"/>
      <c r="HS40" s="465"/>
      <c r="HT40" s="465"/>
      <c r="HU40" s="465"/>
      <c r="HV40" s="465"/>
      <c r="HW40" s="465"/>
      <c r="HX40" s="465"/>
      <c r="HY40" s="465"/>
      <c r="IA40" s="465"/>
      <c r="IB40" s="465"/>
      <c r="IC40" s="465"/>
      <c r="ID40" s="465"/>
      <c r="IE40" s="465"/>
      <c r="IF40" s="465"/>
      <c r="IG40" s="465"/>
      <c r="IH40" s="465"/>
      <c r="IJ40" s="465"/>
      <c r="IK40" s="465"/>
      <c r="IL40" s="465"/>
      <c r="IM40" s="465"/>
      <c r="IN40" s="465"/>
      <c r="IO40" s="465"/>
      <c r="IP40" s="465"/>
      <c r="IQ40" s="465"/>
      <c r="IS40" s="465"/>
      <c r="IT40" s="465"/>
      <c r="IU40" s="465"/>
      <c r="IV40" s="465"/>
      <c r="IW40" s="465"/>
      <c r="IX40" s="465"/>
      <c r="IY40" s="465"/>
      <c r="IZ40" s="465"/>
      <c r="JB40" s="465"/>
      <c r="JC40" s="465"/>
      <c r="JD40" s="465"/>
      <c r="JE40" s="465"/>
      <c r="JF40" s="465"/>
      <c r="JG40" s="465"/>
      <c r="JH40" s="465"/>
      <c r="JI40" s="465"/>
      <c r="JK40" s="465"/>
      <c r="JL40" s="465"/>
      <c r="JM40" s="465"/>
      <c r="JN40" s="465"/>
      <c r="JO40" s="465"/>
      <c r="JP40" s="465"/>
      <c r="JQ40" s="465"/>
      <c r="JR40" s="465"/>
      <c r="JT40" s="465"/>
      <c r="JU40" s="465"/>
      <c r="JV40" s="465"/>
      <c r="JW40" s="465"/>
      <c r="JX40" s="465"/>
      <c r="JY40" s="465"/>
      <c r="JZ40" s="465"/>
      <c r="KA40" s="465"/>
      <c r="KC40" s="465"/>
      <c r="KD40" s="465"/>
      <c r="KE40" s="465"/>
      <c r="KF40" s="465"/>
      <c r="KG40" s="465"/>
      <c r="KH40" s="465"/>
      <c r="KI40" s="465"/>
      <c r="KJ40" s="465"/>
      <c r="KL40" s="465"/>
      <c r="KM40" s="465"/>
      <c r="KN40" s="465"/>
      <c r="KO40" s="465"/>
      <c r="KP40" s="465"/>
      <c r="KQ40" s="465"/>
      <c r="KR40" s="465"/>
      <c r="KS40" s="465"/>
      <c r="KU40" s="465"/>
      <c r="KV40" s="465"/>
      <c r="KW40" s="465"/>
      <c r="KX40" s="465"/>
      <c r="KY40" s="465"/>
      <c r="KZ40" s="465"/>
      <c r="LA40" s="465"/>
      <c r="LB40" s="465"/>
      <c r="LD40" s="465"/>
      <c r="LE40" s="465"/>
      <c r="LF40" s="465"/>
      <c r="LG40" s="465"/>
      <c r="LH40" s="465"/>
      <c r="LI40" s="465"/>
      <c r="LJ40" s="465"/>
      <c r="LK40" s="465"/>
      <c r="LQ40" s="331" t="e">
        <f t="shared" ca="1" si="0"/>
        <v>#REF!</v>
      </c>
      <c r="LR40" s="334">
        <v>16</v>
      </c>
      <c r="LS40" s="332" t="str">
        <f t="shared" ca="1" si="1"/>
        <v/>
      </c>
      <c r="LT40" s="320"/>
      <c r="LU40" s="331" t="e">
        <f t="shared" ca="1" si="2"/>
        <v>#REF!</v>
      </c>
      <c r="LV40" s="334">
        <v>16</v>
      </c>
      <c r="LW40" s="332" t="str">
        <f t="shared" ca="1" si="3"/>
        <v/>
      </c>
      <c r="LX40" s="320"/>
      <c r="LY40" s="331" t="e">
        <f t="shared" si="4"/>
        <v>#N/A</v>
      </c>
      <c r="LZ40" s="334">
        <v>16</v>
      </c>
      <c r="MA40" s="332" t="str">
        <f t="shared" si="5"/>
        <v/>
      </c>
      <c r="MB40" s="320"/>
      <c r="MC40" s="331" t="e">
        <f t="shared" ca="1" si="6"/>
        <v>#N/A</v>
      </c>
      <c r="MD40" s="334">
        <v>16</v>
      </c>
      <c r="ME40" s="332" t="str">
        <f t="shared" ca="1" si="7"/>
        <v/>
      </c>
      <c r="MF40" s="320"/>
      <c r="MG40" s="331" t="e">
        <f t="shared" ca="1" si="8"/>
        <v>#N/A</v>
      </c>
      <c r="MH40" s="333">
        <v>16</v>
      </c>
      <c r="MI40" s="332" t="str">
        <f t="shared" ca="1" si="9"/>
        <v/>
      </c>
      <c r="MJ40" s="323"/>
      <c r="MK40" s="331" t="e">
        <f t="shared" ca="1" si="10"/>
        <v>#N/A</v>
      </c>
      <c r="ML40" s="333">
        <v>16</v>
      </c>
      <c r="MM40" s="332" t="str">
        <f t="shared" ca="1" si="11"/>
        <v/>
      </c>
      <c r="MN40" s="323"/>
      <c r="MO40" s="331" t="e">
        <f t="shared" ca="1" si="12"/>
        <v>#N/A</v>
      </c>
      <c r="MP40" s="333">
        <v>16</v>
      </c>
      <c r="MQ40" s="332" t="str">
        <f t="shared" ca="1" si="13"/>
        <v/>
      </c>
      <c r="MR40" s="323"/>
      <c r="MS40" s="331" t="e">
        <f t="shared" ca="1" si="14"/>
        <v>#N/A</v>
      </c>
      <c r="MT40" s="333">
        <v>16</v>
      </c>
      <c r="MU40" s="332" t="str">
        <f t="shared" ca="1" si="15"/>
        <v/>
      </c>
      <c r="MV40" s="323"/>
      <c r="MW40" s="331" t="e">
        <f t="shared" ca="1" si="16"/>
        <v>#N/A</v>
      </c>
      <c r="MX40" s="333">
        <v>16</v>
      </c>
      <c r="MY40" s="332" t="str">
        <f t="shared" ca="1" si="17"/>
        <v/>
      </c>
      <c r="MZ40" s="323"/>
      <c r="NA40" s="331" t="e">
        <f t="shared" ca="1" si="18"/>
        <v>#N/A</v>
      </c>
      <c r="NB40" s="333">
        <v>16</v>
      </c>
      <c r="NC40" s="332" t="str">
        <f t="shared" ca="1" si="19"/>
        <v/>
      </c>
      <c r="ND40" s="323"/>
      <c r="NE40" s="331" t="e">
        <f t="shared" ca="1" si="20"/>
        <v>#N/A</v>
      </c>
      <c r="NF40" s="333">
        <v>16</v>
      </c>
      <c r="NG40" s="332" t="str">
        <f t="shared" ca="1" si="21"/>
        <v/>
      </c>
      <c r="NH40" s="323"/>
      <c r="NI40" s="331" t="e">
        <f t="shared" ca="1" si="22"/>
        <v>#N/A</v>
      </c>
      <c r="NJ40" s="333">
        <v>16</v>
      </c>
      <c r="NK40" s="332" t="str">
        <f t="shared" ca="1" si="23"/>
        <v/>
      </c>
      <c r="NL40" s="323"/>
      <c r="NM40" s="331" t="e">
        <f t="shared" ca="1" si="24"/>
        <v>#N/A</v>
      </c>
      <c r="NN40" s="333">
        <v>16</v>
      </c>
      <c r="NO40" s="332" t="str">
        <f t="shared" ca="1" si="25"/>
        <v/>
      </c>
      <c r="NP40" s="323"/>
      <c r="NQ40" s="331" t="e">
        <f t="shared" ca="1" si="26"/>
        <v>#N/A</v>
      </c>
      <c r="NR40" s="333">
        <v>16</v>
      </c>
      <c r="NS40" s="332" t="str">
        <f t="shared" ca="1" si="27"/>
        <v/>
      </c>
      <c r="NT40" s="323"/>
      <c r="NU40" s="331" t="e">
        <f t="shared" ca="1" si="28"/>
        <v>#N/A</v>
      </c>
      <c r="NV40" s="333">
        <v>16</v>
      </c>
      <c r="NW40" s="332" t="str">
        <f t="shared" ca="1" si="29"/>
        <v/>
      </c>
      <c r="NX40" s="323"/>
      <c r="NY40" s="331" t="e">
        <f t="shared" ca="1" si="30"/>
        <v>#N/A</v>
      </c>
      <c r="NZ40" s="333">
        <v>16</v>
      </c>
      <c r="OA40" s="332" t="str">
        <f t="shared" ca="1" si="31"/>
        <v/>
      </c>
      <c r="OB40" s="323"/>
      <c r="OC40" s="331" t="e">
        <f t="shared" ca="1" si="32"/>
        <v>#N/A</v>
      </c>
      <c r="OD40" s="333">
        <v>16</v>
      </c>
      <c r="OE40" s="332" t="str">
        <f t="shared" ca="1" si="33"/>
        <v/>
      </c>
      <c r="OF40" s="323"/>
      <c r="OG40" s="331" t="e">
        <f t="shared" ca="1" si="34"/>
        <v>#N/A</v>
      </c>
      <c r="OH40" s="333">
        <v>16</v>
      </c>
      <c r="OI40" s="332" t="str">
        <f t="shared" ca="1" si="35"/>
        <v/>
      </c>
      <c r="OJ40" s="323"/>
      <c r="OK40" s="331" t="e">
        <f t="shared" ca="1" si="36"/>
        <v>#N/A</v>
      </c>
      <c r="OL40" s="333">
        <v>16</v>
      </c>
      <c r="OM40" s="332" t="str">
        <f t="shared" ca="1" si="37"/>
        <v/>
      </c>
      <c r="ON40" s="323"/>
      <c r="OO40" s="331" t="e">
        <f t="shared" ca="1" si="38"/>
        <v>#N/A</v>
      </c>
      <c r="OP40" s="333">
        <v>16</v>
      </c>
      <c r="OQ40" s="332" t="str">
        <f t="shared" ca="1" si="39"/>
        <v/>
      </c>
      <c r="OR40" s="323"/>
      <c r="OS40" s="331" t="e">
        <f t="shared" ca="1" si="40"/>
        <v>#N/A</v>
      </c>
      <c r="OT40" s="333">
        <v>16</v>
      </c>
      <c r="OU40" s="332" t="str">
        <f t="shared" ca="1" si="41"/>
        <v/>
      </c>
      <c r="OV40" s="323"/>
      <c r="OW40" s="331" t="e">
        <f t="shared" ca="1" si="42"/>
        <v>#N/A</v>
      </c>
      <c r="OX40" s="333">
        <v>16</v>
      </c>
      <c r="OY40" s="332" t="str">
        <f t="shared" ca="1" si="43"/>
        <v/>
      </c>
      <c r="OZ40" s="323"/>
      <c r="PA40" s="331" t="e">
        <f t="shared" ca="1" si="44"/>
        <v>#N/A</v>
      </c>
      <c r="PB40" s="333">
        <v>16</v>
      </c>
      <c r="PC40" s="332" t="str">
        <f t="shared" ca="1" si="45"/>
        <v/>
      </c>
      <c r="PD40" s="323"/>
      <c r="PE40" s="331" t="e">
        <f t="shared" ca="1" si="46"/>
        <v>#N/A</v>
      </c>
      <c r="PF40" s="333">
        <v>16</v>
      </c>
      <c r="PG40" s="332" t="str">
        <f t="shared" ca="1" si="47"/>
        <v/>
      </c>
      <c r="PH40" s="323"/>
      <c r="PI40" s="331" t="e">
        <f t="shared" ca="1" si="48"/>
        <v>#N/A</v>
      </c>
      <c r="PJ40" s="333">
        <v>16</v>
      </c>
      <c r="PK40" s="332" t="str">
        <f t="shared" ca="1" si="49"/>
        <v/>
      </c>
      <c r="PL40" s="323"/>
      <c r="PM40" s="331" t="e">
        <f t="shared" ca="1" si="50"/>
        <v>#N/A</v>
      </c>
      <c r="PN40" s="333">
        <v>16</v>
      </c>
      <c r="PO40" s="332" t="str">
        <f t="shared" ca="1" si="51"/>
        <v/>
      </c>
      <c r="PP40" s="323"/>
      <c r="PQ40" s="331" t="e">
        <f t="shared" ca="1" si="52"/>
        <v>#N/A</v>
      </c>
      <c r="PR40" s="333">
        <v>16</v>
      </c>
      <c r="PS40" s="332" t="str">
        <f t="shared" ca="1" si="53"/>
        <v/>
      </c>
      <c r="PT40" s="323"/>
      <c r="PU40" s="331" t="e">
        <f t="shared" ca="1" si="54"/>
        <v>#N/A</v>
      </c>
      <c r="PV40" s="333">
        <v>16</v>
      </c>
      <c r="PW40" s="332" t="str">
        <f t="shared" ca="1" si="55"/>
        <v/>
      </c>
      <c r="PX40" s="323"/>
      <c r="PY40" s="331" t="e">
        <f t="shared" ca="1" si="56"/>
        <v>#N/A</v>
      </c>
      <c r="PZ40" s="333">
        <v>16</v>
      </c>
      <c r="QA40" s="332" t="str">
        <f t="shared" ca="1" si="57"/>
        <v/>
      </c>
      <c r="QB40" s="323"/>
      <c r="QC40" s="331" t="e">
        <f t="shared" ca="1" si="58"/>
        <v>#N/A</v>
      </c>
      <c r="QD40" s="333">
        <v>16</v>
      </c>
      <c r="QE40" s="332" t="str">
        <f t="shared" ca="1" si="59"/>
        <v/>
      </c>
      <c r="QF40" s="323"/>
      <c r="QG40" s="331" t="e">
        <f t="shared" ca="1" si="60"/>
        <v>#N/A</v>
      </c>
      <c r="QH40" s="333">
        <v>16</v>
      </c>
      <c r="QI40" s="332" t="str">
        <f t="shared" ca="1" si="61"/>
        <v/>
      </c>
      <c r="QJ40" s="323"/>
      <c r="QK40" s="331" t="e">
        <f t="shared" ca="1" si="62"/>
        <v>#N/A</v>
      </c>
      <c r="QL40" s="333">
        <v>16</v>
      </c>
      <c r="QM40" s="332" t="str">
        <f t="shared" ca="1" si="63"/>
        <v/>
      </c>
      <c r="QN40" s="323"/>
      <c r="QO40" s="331" t="e">
        <f t="shared" ca="1" si="64"/>
        <v>#N/A</v>
      </c>
      <c r="QP40" s="333">
        <v>16</v>
      </c>
      <c r="QQ40" s="332" t="str">
        <f t="shared" ca="1" si="65"/>
        <v/>
      </c>
      <c r="QR40" s="323"/>
      <c r="QS40" s="331" t="e">
        <f t="shared" ca="1" si="66"/>
        <v>#N/A</v>
      </c>
      <c r="QT40" s="333">
        <v>16</v>
      </c>
      <c r="QU40" s="332" t="str">
        <f t="shared" ca="1" si="67"/>
        <v/>
      </c>
      <c r="QV40" s="323"/>
      <c r="QW40" s="331" t="e">
        <f t="shared" ca="1" si="68"/>
        <v>#N/A</v>
      </c>
      <c r="QX40" s="333">
        <v>16</v>
      </c>
      <c r="QY40" s="332" t="str">
        <f t="shared" ca="1" si="69"/>
        <v/>
      </c>
    </row>
    <row r="41" spans="1:467" customFormat="1" ht="2.1" customHeight="1" thickBot="1" x14ac:dyDescent="0.3">
      <c r="B41" s="124"/>
      <c r="C41" s="124"/>
      <c r="D41" s="234"/>
      <c r="E41" s="234"/>
      <c r="F41" s="234"/>
      <c r="G41" s="234"/>
      <c r="H41" s="234"/>
      <c r="I41" s="124"/>
      <c r="J41" s="273"/>
      <c r="K41" s="155"/>
      <c r="L41" s="155"/>
      <c r="M41" s="155"/>
      <c r="N41" s="155"/>
      <c r="O41" s="155"/>
      <c r="P41" s="155"/>
      <c r="Q41" s="155"/>
      <c r="R41" s="124"/>
      <c r="S41" s="273"/>
      <c r="T41" s="155"/>
      <c r="U41" s="155"/>
      <c r="V41" s="155"/>
      <c r="W41" s="155"/>
      <c r="X41" s="155"/>
      <c r="Y41" s="155"/>
      <c r="Z41" s="155"/>
      <c r="AA41" s="124"/>
      <c r="AB41" s="315"/>
      <c r="AC41" s="316"/>
      <c r="AD41" s="316"/>
      <c r="AE41" s="316"/>
      <c r="AF41" s="316"/>
      <c r="AG41" s="316"/>
      <c r="AH41" s="316"/>
      <c r="AI41" s="316"/>
      <c r="AJ41" s="124"/>
      <c r="AK41" s="315"/>
      <c r="AL41" s="316"/>
      <c r="AM41" s="316"/>
      <c r="AN41" s="316"/>
      <c r="AO41" s="316"/>
      <c r="AP41" s="316"/>
      <c r="AQ41" s="316"/>
      <c r="AR41" s="316"/>
      <c r="AS41" s="124"/>
      <c r="AT41" s="315"/>
      <c r="AU41" s="316"/>
      <c r="AV41" s="316"/>
      <c r="AW41" s="316"/>
      <c r="AX41" s="316"/>
      <c r="AY41" s="316"/>
      <c r="AZ41" s="316"/>
      <c r="BA41" s="316"/>
      <c r="BC41" s="315"/>
      <c r="BD41" s="316"/>
      <c r="BE41" s="316"/>
      <c r="BF41" s="316"/>
      <c r="BG41" s="316"/>
      <c r="BH41" s="316"/>
      <c r="BI41" s="316"/>
      <c r="BJ41" s="316"/>
      <c r="BL41" s="315"/>
      <c r="BM41" s="316"/>
      <c r="BN41" s="316"/>
      <c r="BO41" s="316"/>
      <c r="BP41" s="316"/>
      <c r="BQ41" s="316"/>
      <c r="BR41" s="316"/>
      <c r="BS41" s="316"/>
      <c r="BU41" s="315"/>
      <c r="BV41" s="316"/>
      <c r="BW41" s="316"/>
      <c r="BX41" s="316"/>
      <c r="BY41" s="316"/>
      <c r="BZ41" s="316"/>
      <c r="CA41" s="316"/>
      <c r="CB41" s="316"/>
      <c r="CD41" s="315"/>
      <c r="CE41" s="316"/>
      <c r="CF41" s="316"/>
      <c r="CG41" s="316"/>
      <c r="CH41" s="316"/>
      <c r="CI41" s="316"/>
      <c r="CJ41" s="316"/>
      <c r="CK41" s="316"/>
      <c r="CM41" s="315"/>
      <c r="CN41" s="316"/>
      <c r="CO41" s="316"/>
      <c r="CP41" s="316"/>
      <c r="CQ41" s="316"/>
      <c r="CR41" s="316"/>
      <c r="CS41" s="316"/>
      <c r="CT41" s="316"/>
      <c r="CV41" s="315"/>
      <c r="CW41" s="316"/>
      <c r="CX41" s="316"/>
      <c r="CY41" s="316"/>
      <c r="CZ41" s="316"/>
      <c r="DA41" s="316"/>
      <c r="DB41" s="316"/>
      <c r="DC41" s="316"/>
      <c r="DE41" s="315"/>
      <c r="DF41" s="316"/>
      <c r="DG41" s="316"/>
      <c r="DH41" s="316"/>
      <c r="DI41" s="316"/>
      <c r="DJ41" s="316"/>
      <c r="DK41" s="316"/>
      <c r="DL41" s="316"/>
      <c r="DN41" s="315"/>
      <c r="DO41" s="316"/>
      <c r="DP41" s="316"/>
      <c r="DQ41" s="316"/>
      <c r="DR41" s="316"/>
      <c r="DS41" s="316"/>
      <c r="DT41" s="316"/>
      <c r="DU41" s="316"/>
      <c r="DW41" s="315"/>
      <c r="DX41" s="316"/>
      <c r="DY41" s="316"/>
      <c r="DZ41" s="316"/>
      <c r="EA41" s="316"/>
      <c r="EB41" s="316"/>
      <c r="EC41" s="316"/>
      <c r="ED41" s="316"/>
      <c r="EF41" s="315"/>
      <c r="EG41" s="316"/>
      <c r="EH41" s="316"/>
      <c r="EI41" s="316"/>
      <c r="EJ41" s="316"/>
      <c r="EK41" s="316"/>
      <c r="EL41" s="316"/>
      <c r="EM41" s="316"/>
      <c r="EO41" s="315"/>
      <c r="EP41" s="316"/>
      <c r="EQ41" s="316"/>
      <c r="ER41" s="316"/>
      <c r="ES41" s="316"/>
      <c r="ET41" s="316"/>
      <c r="EU41" s="316"/>
      <c r="EV41" s="316"/>
      <c r="EX41" s="315"/>
      <c r="EY41" s="316"/>
      <c r="EZ41" s="316"/>
      <c r="FA41" s="316"/>
      <c r="FB41" s="316"/>
      <c r="FC41" s="316"/>
      <c r="FD41" s="316"/>
      <c r="FE41" s="316"/>
      <c r="FG41" s="315"/>
      <c r="FH41" s="316"/>
      <c r="FI41" s="316"/>
      <c r="FJ41" s="316"/>
      <c r="FK41" s="316"/>
      <c r="FL41" s="316"/>
      <c r="FM41" s="316"/>
      <c r="FN41" s="316"/>
      <c r="FP41" s="315"/>
      <c r="FQ41" s="316"/>
      <c r="FR41" s="316"/>
      <c r="FS41" s="316"/>
      <c r="FT41" s="316"/>
      <c r="FU41" s="316"/>
      <c r="FV41" s="316"/>
      <c r="FW41" s="316"/>
      <c r="FY41" s="315"/>
      <c r="FZ41" s="316"/>
      <c r="GA41" s="316"/>
      <c r="GB41" s="316"/>
      <c r="GC41" s="316"/>
      <c r="GD41" s="316"/>
      <c r="GE41" s="316"/>
      <c r="GF41" s="316"/>
      <c r="GH41" s="315"/>
      <c r="GI41" s="316"/>
      <c r="GJ41" s="316"/>
      <c r="GK41" s="316"/>
      <c r="GL41" s="316"/>
      <c r="GM41" s="316"/>
      <c r="GN41" s="316"/>
      <c r="GO41" s="316"/>
      <c r="GQ41" s="315"/>
      <c r="GR41" s="316"/>
      <c r="GS41" s="316"/>
      <c r="GT41" s="316"/>
      <c r="GU41" s="316"/>
      <c r="GV41" s="316"/>
      <c r="GW41" s="316"/>
      <c r="GX41" s="316"/>
      <c r="GZ41" s="315"/>
      <c r="HA41" s="316"/>
      <c r="HB41" s="316"/>
      <c r="HC41" s="316"/>
      <c r="HD41" s="316"/>
      <c r="HE41" s="316"/>
      <c r="HF41" s="316"/>
      <c r="HG41" s="316"/>
      <c r="HI41" s="315"/>
      <c r="HJ41" s="316"/>
      <c r="HK41" s="316"/>
      <c r="HL41" s="316"/>
      <c r="HM41" s="316"/>
      <c r="HN41" s="316"/>
      <c r="HO41" s="316"/>
      <c r="HP41" s="316"/>
      <c r="HR41" s="315"/>
      <c r="HS41" s="316"/>
      <c r="HT41" s="316"/>
      <c r="HU41" s="316"/>
      <c r="HV41" s="316"/>
      <c r="HW41" s="316"/>
      <c r="HX41" s="316"/>
      <c r="HY41" s="316"/>
      <c r="IA41" s="315"/>
      <c r="IB41" s="316"/>
      <c r="IC41" s="316"/>
      <c r="ID41" s="316"/>
      <c r="IE41" s="316"/>
      <c r="IF41" s="316"/>
      <c r="IG41" s="316"/>
      <c r="IH41" s="316"/>
      <c r="IJ41" s="315"/>
      <c r="IK41" s="316"/>
      <c r="IL41" s="316"/>
      <c r="IM41" s="316"/>
      <c r="IN41" s="316"/>
      <c r="IO41" s="316"/>
      <c r="IP41" s="316"/>
      <c r="IQ41" s="316"/>
      <c r="IS41" s="315"/>
      <c r="IT41" s="316"/>
      <c r="IU41" s="316"/>
      <c r="IV41" s="316"/>
      <c r="IW41" s="316"/>
      <c r="IX41" s="316"/>
      <c r="IY41" s="316"/>
      <c r="IZ41" s="316"/>
      <c r="JB41" s="315"/>
      <c r="JC41" s="316"/>
      <c r="JD41" s="316"/>
      <c r="JE41" s="316"/>
      <c r="JF41" s="316"/>
      <c r="JG41" s="316"/>
      <c r="JH41" s="316"/>
      <c r="JI41" s="316"/>
      <c r="JK41" s="315"/>
      <c r="JL41" s="316"/>
      <c r="JM41" s="316"/>
      <c r="JN41" s="316"/>
      <c r="JO41" s="316"/>
      <c r="JP41" s="316"/>
      <c r="JQ41" s="316"/>
      <c r="JR41" s="316"/>
      <c r="JT41" s="315"/>
      <c r="JU41" s="316"/>
      <c r="JV41" s="316"/>
      <c r="JW41" s="316"/>
      <c r="JX41" s="316"/>
      <c r="JY41" s="316"/>
      <c r="JZ41" s="316"/>
      <c r="KA41" s="316"/>
      <c r="KC41" s="315"/>
      <c r="KD41" s="316"/>
      <c r="KE41" s="316"/>
      <c r="KF41" s="316"/>
      <c r="KG41" s="316"/>
      <c r="KH41" s="316"/>
      <c r="KI41" s="316"/>
      <c r="KJ41" s="316"/>
      <c r="KL41" s="315"/>
      <c r="KM41" s="316"/>
      <c r="KN41" s="316"/>
      <c r="KO41" s="316"/>
      <c r="KP41" s="316"/>
      <c r="KQ41" s="316"/>
      <c r="KR41" s="316"/>
      <c r="KS41" s="316"/>
      <c r="KU41" s="315"/>
      <c r="KV41" s="316"/>
      <c r="KW41" s="316"/>
      <c r="KX41" s="316"/>
      <c r="KY41" s="316"/>
      <c r="KZ41" s="316"/>
      <c r="LA41" s="316"/>
      <c r="LB41" s="316"/>
      <c r="LD41" s="315"/>
      <c r="LE41" s="316"/>
      <c r="LF41" s="316"/>
      <c r="LG41" s="316"/>
      <c r="LH41" s="316"/>
      <c r="LI41" s="316"/>
      <c r="LJ41" s="316"/>
      <c r="LK41" s="316"/>
      <c r="LP41" s="2"/>
      <c r="LQ41" s="331" t="e">
        <f t="shared" ca="1" si="0"/>
        <v>#REF!</v>
      </c>
      <c r="LR41" s="335">
        <v>17</v>
      </c>
      <c r="LS41" s="332" t="str">
        <f t="shared" ca="1" si="1"/>
        <v/>
      </c>
      <c r="LT41" s="320"/>
      <c r="LU41" s="331" t="e">
        <f t="shared" ca="1" si="2"/>
        <v>#REF!</v>
      </c>
      <c r="LV41" s="335">
        <v>17</v>
      </c>
      <c r="LW41" s="332" t="str">
        <f t="shared" ca="1" si="3"/>
        <v/>
      </c>
      <c r="LX41" s="320"/>
      <c r="LY41" s="331" t="e">
        <f t="shared" si="4"/>
        <v>#N/A</v>
      </c>
      <c r="LZ41" s="335">
        <v>17</v>
      </c>
      <c r="MA41" s="332" t="str">
        <f t="shared" si="5"/>
        <v/>
      </c>
      <c r="MB41" s="320"/>
      <c r="MC41" s="331" t="e">
        <f t="shared" ca="1" si="6"/>
        <v>#N/A</v>
      </c>
      <c r="MD41" s="335">
        <v>17</v>
      </c>
      <c r="ME41" s="332" t="str">
        <f t="shared" ca="1" si="7"/>
        <v/>
      </c>
      <c r="MF41" s="320"/>
      <c r="MG41" s="331" t="e">
        <f t="shared" ca="1" si="8"/>
        <v>#N/A</v>
      </c>
      <c r="MH41" s="333">
        <v>17</v>
      </c>
      <c r="MI41" s="332" t="str">
        <f t="shared" ca="1" si="9"/>
        <v/>
      </c>
      <c r="MJ41" s="323"/>
      <c r="MK41" s="331" t="e">
        <f t="shared" ca="1" si="10"/>
        <v>#N/A</v>
      </c>
      <c r="ML41" s="333">
        <v>17</v>
      </c>
      <c r="MM41" s="332" t="str">
        <f t="shared" ca="1" si="11"/>
        <v/>
      </c>
      <c r="MN41" s="323"/>
      <c r="MO41" s="331" t="e">
        <f t="shared" ca="1" si="12"/>
        <v>#N/A</v>
      </c>
      <c r="MP41" s="333">
        <v>17</v>
      </c>
      <c r="MQ41" s="332" t="str">
        <f t="shared" ca="1" si="13"/>
        <v/>
      </c>
      <c r="MR41" s="323"/>
      <c r="MS41" s="331" t="e">
        <f t="shared" ca="1" si="14"/>
        <v>#N/A</v>
      </c>
      <c r="MT41" s="333">
        <v>17</v>
      </c>
      <c r="MU41" s="332" t="str">
        <f t="shared" ca="1" si="15"/>
        <v/>
      </c>
      <c r="MV41" s="323"/>
      <c r="MW41" s="331" t="e">
        <f t="shared" ca="1" si="16"/>
        <v>#N/A</v>
      </c>
      <c r="MX41" s="333">
        <v>17</v>
      </c>
      <c r="MY41" s="332" t="str">
        <f t="shared" ca="1" si="17"/>
        <v/>
      </c>
      <c r="MZ41" s="323"/>
      <c r="NA41" s="331" t="e">
        <f t="shared" ca="1" si="18"/>
        <v>#N/A</v>
      </c>
      <c r="NB41" s="333">
        <v>17</v>
      </c>
      <c r="NC41" s="332" t="str">
        <f t="shared" ca="1" si="19"/>
        <v/>
      </c>
      <c r="ND41" s="323"/>
      <c r="NE41" s="331" t="e">
        <f t="shared" ca="1" si="20"/>
        <v>#N/A</v>
      </c>
      <c r="NF41" s="333">
        <v>17</v>
      </c>
      <c r="NG41" s="332" t="str">
        <f t="shared" ca="1" si="21"/>
        <v/>
      </c>
      <c r="NH41" s="323"/>
      <c r="NI41" s="331" t="e">
        <f t="shared" ca="1" si="22"/>
        <v>#N/A</v>
      </c>
      <c r="NJ41" s="333">
        <v>17</v>
      </c>
      <c r="NK41" s="332" t="str">
        <f t="shared" ca="1" si="23"/>
        <v/>
      </c>
      <c r="NL41" s="323"/>
      <c r="NM41" s="331" t="e">
        <f t="shared" ca="1" si="24"/>
        <v>#N/A</v>
      </c>
      <c r="NN41" s="333">
        <v>17</v>
      </c>
      <c r="NO41" s="332" t="str">
        <f t="shared" ca="1" si="25"/>
        <v/>
      </c>
      <c r="NP41" s="323"/>
      <c r="NQ41" s="331" t="e">
        <f t="shared" ca="1" si="26"/>
        <v>#N/A</v>
      </c>
      <c r="NR41" s="333">
        <v>17</v>
      </c>
      <c r="NS41" s="332" t="str">
        <f t="shared" ca="1" si="27"/>
        <v/>
      </c>
      <c r="NT41" s="323"/>
      <c r="NU41" s="331" t="e">
        <f t="shared" ca="1" si="28"/>
        <v>#N/A</v>
      </c>
      <c r="NV41" s="333">
        <v>17</v>
      </c>
      <c r="NW41" s="332" t="str">
        <f t="shared" ca="1" si="29"/>
        <v/>
      </c>
      <c r="NX41" s="323"/>
      <c r="NY41" s="331" t="e">
        <f t="shared" ca="1" si="30"/>
        <v>#N/A</v>
      </c>
      <c r="NZ41" s="333">
        <v>17</v>
      </c>
      <c r="OA41" s="332" t="str">
        <f t="shared" ca="1" si="31"/>
        <v/>
      </c>
      <c r="OB41" s="323"/>
      <c r="OC41" s="331" t="e">
        <f t="shared" ca="1" si="32"/>
        <v>#N/A</v>
      </c>
      <c r="OD41" s="333">
        <v>17</v>
      </c>
      <c r="OE41" s="332" t="str">
        <f t="shared" ca="1" si="33"/>
        <v/>
      </c>
      <c r="OF41" s="323"/>
      <c r="OG41" s="331" t="e">
        <f t="shared" ca="1" si="34"/>
        <v>#N/A</v>
      </c>
      <c r="OH41" s="333">
        <v>17</v>
      </c>
      <c r="OI41" s="332" t="str">
        <f t="shared" ca="1" si="35"/>
        <v/>
      </c>
      <c r="OJ41" s="323"/>
      <c r="OK41" s="331" t="e">
        <f t="shared" ca="1" si="36"/>
        <v>#N/A</v>
      </c>
      <c r="OL41" s="333">
        <v>17</v>
      </c>
      <c r="OM41" s="332" t="str">
        <f t="shared" ca="1" si="37"/>
        <v/>
      </c>
      <c r="ON41" s="323"/>
      <c r="OO41" s="331" t="e">
        <f t="shared" ca="1" si="38"/>
        <v>#N/A</v>
      </c>
      <c r="OP41" s="333">
        <v>17</v>
      </c>
      <c r="OQ41" s="332" t="str">
        <f t="shared" ca="1" si="39"/>
        <v/>
      </c>
      <c r="OR41" s="323"/>
      <c r="OS41" s="331" t="e">
        <f t="shared" ca="1" si="40"/>
        <v>#N/A</v>
      </c>
      <c r="OT41" s="333">
        <v>17</v>
      </c>
      <c r="OU41" s="332" t="str">
        <f t="shared" ca="1" si="41"/>
        <v/>
      </c>
      <c r="OV41" s="323"/>
      <c r="OW41" s="331" t="e">
        <f t="shared" ca="1" si="42"/>
        <v>#N/A</v>
      </c>
      <c r="OX41" s="333">
        <v>17</v>
      </c>
      <c r="OY41" s="332" t="str">
        <f t="shared" ca="1" si="43"/>
        <v/>
      </c>
      <c r="OZ41" s="323"/>
      <c r="PA41" s="331" t="e">
        <f t="shared" ca="1" si="44"/>
        <v>#N/A</v>
      </c>
      <c r="PB41" s="333">
        <v>17</v>
      </c>
      <c r="PC41" s="332" t="str">
        <f t="shared" ca="1" si="45"/>
        <v/>
      </c>
      <c r="PD41" s="323"/>
      <c r="PE41" s="331" t="e">
        <f t="shared" ca="1" si="46"/>
        <v>#N/A</v>
      </c>
      <c r="PF41" s="333">
        <v>17</v>
      </c>
      <c r="PG41" s="332" t="str">
        <f t="shared" ca="1" si="47"/>
        <v/>
      </c>
      <c r="PH41" s="323"/>
      <c r="PI41" s="331" t="e">
        <f t="shared" ca="1" si="48"/>
        <v>#N/A</v>
      </c>
      <c r="PJ41" s="333">
        <v>17</v>
      </c>
      <c r="PK41" s="332" t="str">
        <f t="shared" ca="1" si="49"/>
        <v/>
      </c>
      <c r="PL41" s="323"/>
      <c r="PM41" s="331" t="e">
        <f t="shared" ca="1" si="50"/>
        <v>#N/A</v>
      </c>
      <c r="PN41" s="333">
        <v>17</v>
      </c>
      <c r="PO41" s="332" t="str">
        <f t="shared" ca="1" si="51"/>
        <v/>
      </c>
      <c r="PP41" s="323"/>
      <c r="PQ41" s="331" t="e">
        <f t="shared" ca="1" si="52"/>
        <v>#N/A</v>
      </c>
      <c r="PR41" s="333">
        <v>17</v>
      </c>
      <c r="PS41" s="332" t="str">
        <f t="shared" ca="1" si="53"/>
        <v/>
      </c>
      <c r="PT41" s="323"/>
      <c r="PU41" s="331" t="e">
        <f t="shared" ca="1" si="54"/>
        <v>#N/A</v>
      </c>
      <c r="PV41" s="333">
        <v>17</v>
      </c>
      <c r="PW41" s="332" t="str">
        <f t="shared" ca="1" si="55"/>
        <v/>
      </c>
      <c r="PX41" s="323"/>
      <c r="PY41" s="331" t="e">
        <f t="shared" ca="1" si="56"/>
        <v>#N/A</v>
      </c>
      <c r="PZ41" s="333">
        <v>17</v>
      </c>
      <c r="QA41" s="332" t="str">
        <f t="shared" ca="1" si="57"/>
        <v/>
      </c>
      <c r="QB41" s="323"/>
      <c r="QC41" s="331" t="e">
        <f t="shared" ca="1" si="58"/>
        <v>#N/A</v>
      </c>
      <c r="QD41" s="333">
        <v>17</v>
      </c>
      <c r="QE41" s="332" t="str">
        <f t="shared" ca="1" si="59"/>
        <v/>
      </c>
      <c r="QF41" s="323"/>
      <c r="QG41" s="331" t="e">
        <f t="shared" ca="1" si="60"/>
        <v>#N/A</v>
      </c>
      <c r="QH41" s="333">
        <v>17</v>
      </c>
      <c r="QI41" s="332" t="str">
        <f t="shared" ca="1" si="61"/>
        <v/>
      </c>
      <c r="QJ41" s="323"/>
      <c r="QK41" s="331" t="e">
        <f t="shared" ca="1" si="62"/>
        <v>#N/A</v>
      </c>
      <c r="QL41" s="333">
        <v>17</v>
      </c>
      <c r="QM41" s="332" t="str">
        <f t="shared" ca="1" si="63"/>
        <v/>
      </c>
      <c r="QN41" s="323"/>
      <c r="QO41" s="331" t="e">
        <f t="shared" ca="1" si="64"/>
        <v>#N/A</v>
      </c>
      <c r="QP41" s="333">
        <v>17</v>
      </c>
      <c r="QQ41" s="332" t="str">
        <f t="shared" ca="1" si="65"/>
        <v/>
      </c>
      <c r="QR41" s="323"/>
      <c r="QS41" s="331" t="e">
        <f t="shared" ca="1" si="66"/>
        <v>#N/A</v>
      </c>
      <c r="QT41" s="333">
        <v>17</v>
      </c>
      <c r="QU41" s="332" t="str">
        <f t="shared" ca="1" si="67"/>
        <v/>
      </c>
      <c r="QV41" s="323"/>
      <c r="QW41" s="331" t="e">
        <f t="shared" ca="1" si="68"/>
        <v>#N/A</v>
      </c>
      <c r="QX41" s="333">
        <v>17</v>
      </c>
      <c r="QY41" s="332" t="str">
        <f t="shared" ca="1" si="69"/>
        <v/>
      </c>
    </row>
    <row r="42" spans="1:467" ht="15" customHeight="1" thickBot="1" x14ac:dyDescent="0.3">
      <c r="B42" s="7"/>
      <c r="C42" s="7"/>
      <c r="D42" s="468" t="str">
        <f ca="1">+"Meta año "&amp;YEAR(TODAY())</f>
        <v>Meta año 2014</v>
      </c>
      <c r="E42" s="468"/>
      <c r="F42" s="468"/>
      <c r="G42" s="468"/>
      <c r="H42" s="468"/>
      <c r="I42" s="73"/>
      <c r="J42" s="469"/>
      <c r="K42" s="469"/>
      <c r="L42" s="469"/>
      <c r="M42" s="469"/>
      <c r="N42" s="469"/>
      <c r="O42" s="469"/>
      <c r="P42" s="469"/>
      <c r="Q42" s="469"/>
      <c r="R42" s="73"/>
      <c r="S42" s="469"/>
      <c r="T42" s="469"/>
      <c r="U42" s="469"/>
      <c r="V42" s="469"/>
      <c r="W42" s="469"/>
      <c r="X42" s="469"/>
      <c r="Y42" s="469"/>
      <c r="Z42" s="469"/>
      <c r="AA42" s="130"/>
      <c r="AB42" s="465"/>
      <c r="AC42" s="465"/>
      <c r="AD42" s="465"/>
      <c r="AE42" s="465"/>
      <c r="AF42" s="465"/>
      <c r="AG42" s="465"/>
      <c r="AH42" s="465"/>
      <c r="AI42" s="465"/>
      <c r="AJ42" s="7"/>
      <c r="AK42" s="465"/>
      <c r="AL42" s="465"/>
      <c r="AM42" s="465"/>
      <c r="AN42" s="465"/>
      <c r="AO42" s="465"/>
      <c r="AP42" s="465"/>
      <c r="AQ42" s="465"/>
      <c r="AR42" s="465"/>
      <c r="AS42" s="7"/>
      <c r="AT42" s="465"/>
      <c r="AU42" s="465"/>
      <c r="AV42" s="465"/>
      <c r="AW42" s="465"/>
      <c r="AX42" s="465"/>
      <c r="AY42" s="465"/>
      <c r="AZ42" s="465"/>
      <c r="BA42" s="465"/>
      <c r="BC42" s="465"/>
      <c r="BD42" s="465"/>
      <c r="BE42" s="465"/>
      <c r="BF42" s="465"/>
      <c r="BG42" s="465"/>
      <c r="BH42" s="465"/>
      <c r="BI42" s="465"/>
      <c r="BJ42" s="465"/>
      <c r="BL42" s="465"/>
      <c r="BM42" s="465"/>
      <c r="BN42" s="465"/>
      <c r="BO42" s="465"/>
      <c r="BP42" s="465"/>
      <c r="BQ42" s="465"/>
      <c r="BR42" s="465"/>
      <c r="BS42" s="465"/>
      <c r="BU42" s="465"/>
      <c r="BV42" s="465"/>
      <c r="BW42" s="465"/>
      <c r="BX42" s="465"/>
      <c r="BY42" s="465"/>
      <c r="BZ42" s="465"/>
      <c r="CA42" s="465"/>
      <c r="CB42" s="465"/>
      <c r="CD42" s="465"/>
      <c r="CE42" s="465"/>
      <c r="CF42" s="465"/>
      <c r="CG42" s="465"/>
      <c r="CH42" s="465"/>
      <c r="CI42" s="465"/>
      <c r="CJ42" s="465"/>
      <c r="CK42" s="465"/>
      <c r="CM42" s="465"/>
      <c r="CN42" s="465"/>
      <c r="CO42" s="465"/>
      <c r="CP42" s="465"/>
      <c r="CQ42" s="465"/>
      <c r="CR42" s="465"/>
      <c r="CS42" s="465"/>
      <c r="CT42" s="465"/>
      <c r="CV42" s="465"/>
      <c r="CW42" s="465"/>
      <c r="CX42" s="465"/>
      <c r="CY42" s="465"/>
      <c r="CZ42" s="465"/>
      <c r="DA42" s="465"/>
      <c r="DB42" s="465"/>
      <c r="DC42" s="465"/>
      <c r="DE42" s="465"/>
      <c r="DF42" s="465"/>
      <c r="DG42" s="465"/>
      <c r="DH42" s="465"/>
      <c r="DI42" s="465"/>
      <c r="DJ42" s="465"/>
      <c r="DK42" s="465"/>
      <c r="DL42" s="465"/>
      <c r="DN42" s="466"/>
      <c r="DO42" s="466"/>
      <c r="DP42" s="466"/>
      <c r="DQ42" s="466"/>
      <c r="DR42" s="466"/>
      <c r="DS42" s="466"/>
      <c r="DT42" s="466"/>
      <c r="DU42" s="466"/>
      <c r="DW42" s="466"/>
      <c r="DX42" s="466"/>
      <c r="DY42" s="466"/>
      <c r="DZ42" s="466"/>
      <c r="EA42" s="466"/>
      <c r="EB42" s="466"/>
      <c r="EC42" s="466"/>
      <c r="ED42" s="466"/>
      <c r="EF42" s="466"/>
      <c r="EG42" s="466"/>
      <c r="EH42" s="466"/>
      <c r="EI42" s="466"/>
      <c r="EJ42" s="466"/>
      <c r="EK42" s="466"/>
      <c r="EL42" s="466"/>
      <c r="EM42" s="466"/>
      <c r="EO42" s="466"/>
      <c r="EP42" s="466"/>
      <c r="EQ42" s="466"/>
      <c r="ER42" s="466"/>
      <c r="ES42" s="466"/>
      <c r="ET42" s="466"/>
      <c r="EU42" s="466"/>
      <c r="EV42" s="466"/>
      <c r="EX42" s="466"/>
      <c r="EY42" s="466"/>
      <c r="EZ42" s="466"/>
      <c r="FA42" s="466"/>
      <c r="FB42" s="466"/>
      <c r="FC42" s="466"/>
      <c r="FD42" s="466"/>
      <c r="FE42" s="466"/>
      <c r="FG42" s="466"/>
      <c r="FH42" s="466"/>
      <c r="FI42" s="466"/>
      <c r="FJ42" s="466"/>
      <c r="FK42" s="466"/>
      <c r="FL42" s="466"/>
      <c r="FM42" s="466"/>
      <c r="FN42" s="466"/>
      <c r="FP42" s="466"/>
      <c r="FQ42" s="466"/>
      <c r="FR42" s="466"/>
      <c r="FS42" s="466"/>
      <c r="FT42" s="466"/>
      <c r="FU42" s="466"/>
      <c r="FV42" s="466"/>
      <c r="FW42" s="466"/>
      <c r="FY42" s="466"/>
      <c r="FZ42" s="466"/>
      <c r="GA42" s="466"/>
      <c r="GB42" s="466"/>
      <c r="GC42" s="466"/>
      <c r="GD42" s="466"/>
      <c r="GE42" s="466"/>
      <c r="GF42" s="466"/>
      <c r="GH42" s="466"/>
      <c r="GI42" s="466"/>
      <c r="GJ42" s="466"/>
      <c r="GK42" s="466"/>
      <c r="GL42" s="466"/>
      <c r="GM42" s="466"/>
      <c r="GN42" s="466"/>
      <c r="GO42" s="466"/>
      <c r="GQ42" s="466"/>
      <c r="GR42" s="466"/>
      <c r="GS42" s="466"/>
      <c r="GT42" s="466"/>
      <c r="GU42" s="466"/>
      <c r="GV42" s="466"/>
      <c r="GW42" s="466"/>
      <c r="GX42" s="466"/>
      <c r="GZ42" s="466"/>
      <c r="HA42" s="466"/>
      <c r="HB42" s="466"/>
      <c r="HC42" s="466"/>
      <c r="HD42" s="466"/>
      <c r="HE42" s="466"/>
      <c r="HF42" s="466"/>
      <c r="HG42" s="466"/>
      <c r="HI42" s="466"/>
      <c r="HJ42" s="466"/>
      <c r="HK42" s="466"/>
      <c r="HL42" s="466"/>
      <c r="HM42" s="466"/>
      <c r="HN42" s="466"/>
      <c r="HO42" s="466"/>
      <c r="HP42" s="466"/>
      <c r="HR42" s="466"/>
      <c r="HS42" s="466"/>
      <c r="HT42" s="466"/>
      <c r="HU42" s="466"/>
      <c r="HV42" s="466"/>
      <c r="HW42" s="466"/>
      <c r="HX42" s="466"/>
      <c r="HY42" s="466"/>
      <c r="IA42" s="466"/>
      <c r="IB42" s="466"/>
      <c r="IC42" s="466"/>
      <c r="ID42" s="466"/>
      <c r="IE42" s="466"/>
      <c r="IF42" s="466"/>
      <c r="IG42" s="466"/>
      <c r="IH42" s="466"/>
      <c r="IJ42" s="466"/>
      <c r="IK42" s="466"/>
      <c r="IL42" s="466"/>
      <c r="IM42" s="466"/>
      <c r="IN42" s="466"/>
      <c r="IO42" s="466"/>
      <c r="IP42" s="466"/>
      <c r="IQ42" s="466"/>
      <c r="IS42" s="466"/>
      <c r="IT42" s="466"/>
      <c r="IU42" s="466"/>
      <c r="IV42" s="466"/>
      <c r="IW42" s="466"/>
      <c r="IX42" s="466"/>
      <c r="IY42" s="466"/>
      <c r="IZ42" s="466"/>
      <c r="JB42" s="466"/>
      <c r="JC42" s="466"/>
      <c r="JD42" s="466"/>
      <c r="JE42" s="466"/>
      <c r="JF42" s="466"/>
      <c r="JG42" s="466"/>
      <c r="JH42" s="466"/>
      <c r="JI42" s="466"/>
      <c r="JK42" s="466"/>
      <c r="JL42" s="466"/>
      <c r="JM42" s="466"/>
      <c r="JN42" s="466"/>
      <c r="JO42" s="466"/>
      <c r="JP42" s="466"/>
      <c r="JQ42" s="466"/>
      <c r="JR42" s="466"/>
      <c r="JT42" s="466"/>
      <c r="JU42" s="466"/>
      <c r="JV42" s="466"/>
      <c r="JW42" s="466"/>
      <c r="JX42" s="466"/>
      <c r="JY42" s="466"/>
      <c r="JZ42" s="466"/>
      <c r="KA42" s="466"/>
      <c r="KC42" s="466"/>
      <c r="KD42" s="466"/>
      <c r="KE42" s="466"/>
      <c r="KF42" s="466"/>
      <c r="KG42" s="466"/>
      <c r="KH42" s="466"/>
      <c r="KI42" s="466"/>
      <c r="KJ42" s="466"/>
      <c r="KL42" s="466"/>
      <c r="KM42" s="466"/>
      <c r="KN42" s="466"/>
      <c r="KO42" s="466"/>
      <c r="KP42" s="466"/>
      <c r="KQ42" s="466"/>
      <c r="KR42" s="466"/>
      <c r="KS42" s="466"/>
      <c r="KU42" s="466"/>
      <c r="KV42" s="466"/>
      <c r="KW42" s="466"/>
      <c r="KX42" s="466"/>
      <c r="KY42" s="466"/>
      <c r="KZ42" s="466"/>
      <c r="LA42" s="466"/>
      <c r="LB42" s="466"/>
      <c r="LD42" s="466"/>
      <c r="LE42" s="466"/>
      <c r="LF42" s="466"/>
      <c r="LG42" s="466"/>
      <c r="LH42" s="466"/>
      <c r="LI42" s="466"/>
      <c r="LJ42" s="466"/>
      <c r="LK42" s="466"/>
      <c r="LQ42" s="331" t="e">
        <f t="shared" ca="1" si="0"/>
        <v>#REF!</v>
      </c>
      <c r="LR42" s="334">
        <v>18</v>
      </c>
      <c r="LS42" s="332" t="str">
        <f t="shared" ca="1" si="1"/>
        <v/>
      </c>
      <c r="LT42" s="324"/>
      <c r="LU42" s="331" t="e">
        <f t="shared" ca="1" si="2"/>
        <v>#REF!</v>
      </c>
      <c r="LV42" s="334">
        <v>18</v>
      </c>
      <c r="LW42" s="332" t="str">
        <f t="shared" ca="1" si="3"/>
        <v/>
      </c>
      <c r="LX42" s="324"/>
      <c r="LY42" s="331" t="e">
        <f t="shared" si="4"/>
        <v>#N/A</v>
      </c>
      <c r="LZ42" s="334">
        <v>18</v>
      </c>
      <c r="MA42" s="332" t="str">
        <f t="shared" si="5"/>
        <v/>
      </c>
      <c r="MB42" s="325"/>
      <c r="MC42" s="331" t="e">
        <f t="shared" ca="1" si="6"/>
        <v>#N/A</v>
      </c>
      <c r="MD42" s="334">
        <v>18</v>
      </c>
      <c r="ME42" s="332" t="str">
        <f t="shared" ca="1" si="7"/>
        <v/>
      </c>
      <c r="MF42" s="320"/>
      <c r="MG42" s="331" t="e">
        <f t="shared" ca="1" si="8"/>
        <v>#N/A</v>
      </c>
      <c r="MH42" s="333">
        <v>18</v>
      </c>
      <c r="MI42" s="332" t="str">
        <f t="shared" ca="1" si="9"/>
        <v/>
      </c>
      <c r="MJ42" s="323"/>
      <c r="MK42" s="331" t="e">
        <f t="shared" ca="1" si="10"/>
        <v>#N/A</v>
      </c>
      <c r="ML42" s="333">
        <v>18</v>
      </c>
      <c r="MM42" s="332" t="str">
        <f t="shared" ca="1" si="11"/>
        <v/>
      </c>
      <c r="MN42" s="323"/>
      <c r="MO42" s="331" t="e">
        <f t="shared" ca="1" si="12"/>
        <v>#N/A</v>
      </c>
      <c r="MP42" s="333">
        <v>18</v>
      </c>
      <c r="MQ42" s="332" t="str">
        <f t="shared" ca="1" si="13"/>
        <v/>
      </c>
      <c r="MR42" s="323"/>
      <c r="MS42" s="331" t="e">
        <f t="shared" ca="1" si="14"/>
        <v>#N/A</v>
      </c>
      <c r="MT42" s="333">
        <v>18</v>
      </c>
      <c r="MU42" s="332" t="str">
        <f t="shared" ca="1" si="15"/>
        <v/>
      </c>
      <c r="MV42" s="323"/>
      <c r="MW42" s="331" t="e">
        <f t="shared" ca="1" si="16"/>
        <v>#N/A</v>
      </c>
      <c r="MX42" s="333">
        <v>18</v>
      </c>
      <c r="MY42" s="332" t="str">
        <f t="shared" ca="1" si="17"/>
        <v/>
      </c>
      <c r="MZ42" s="323"/>
      <c r="NA42" s="331" t="e">
        <f t="shared" ca="1" si="18"/>
        <v>#N/A</v>
      </c>
      <c r="NB42" s="333">
        <v>18</v>
      </c>
      <c r="NC42" s="332" t="str">
        <f t="shared" ca="1" si="19"/>
        <v/>
      </c>
      <c r="ND42" s="323"/>
      <c r="NE42" s="331" t="e">
        <f t="shared" ca="1" si="20"/>
        <v>#N/A</v>
      </c>
      <c r="NF42" s="333">
        <v>18</v>
      </c>
      <c r="NG42" s="332" t="str">
        <f t="shared" ca="1" si="21"/>
        <v/>
      </c>
      <c r="NH42" s="323"/>
      <c r="NI42" s="331" t="e">
        <f t="shared" ca="1" si="22"/>
        <v>#N/A</v>
      </c>
      <c r="NJ42" s="333">
        <v>18</v>
      </c>
      <c r="NK42" s="332" t="str">
        <f t="shared" ca="1" si="23"/>
        <v/>
      </c>
      <c r="NL42" s="323"/>
      <c r="NM42" s="331" t="e">
        <f t="shared" ca="1" si="24"/>
        <v>#N/A</v>
      </c>
      <c r="NN42" s="333">
        <v>18</v>
      </c>
      <c r="NO42" s="332" t="str">
        <f t="shared" ca="1" si="25"/>
        <v/>
      </c>
      <c r="NP42" s="323"/>
      <c r="NQ42" s="331" t="e">
        <f t="shared" ca="1" si="26"/>
        <v>#N/A</v>
      </c>
      <c r="NR42" s="333">
        <v>18</v>
      </c>
      <c r="NS42" s="332" t="str">
        <f t="shared" ca="1" si="27"/>
        <v/>
      </c>
      <c r="NT42" s="323"/>
      <c r="NU42" s="331" t="e">
        <f t="shared" ca="1" si="28"/>
        <v>#N/A</v>
      </c>
      <c r="NV42" s="333">
        <v>18</v>
      </c>
      <c r="NW42" s="332" t="str">
        <f t="shared" ca="1" si="29"/>
        <v/>
      </c>
      <c r="NX42" s="323"/>
      <c r="NY42" s="331" t="e">
        <f t="shared" ca="1" si="30"/>
        <v>#N/A</v>
      </c>
      <c r="NZ42" s="333">
        <v>18</v>
      </c>
      <c r="OA42" s="332" t="str">
        <f t="shared" ca="1" si="31"/>
        <v/>
      </c>
      <c r="OB42" s="323"/>
      <c r="OC42" s="331" t="e">
        <f t="shared" ca="1" si="32"/>
        <v>#N/A</v>
      </c>
      <c r="OD42" s="333">
        <v>18</v>
      </c>
      <c r="OE42" s="332" t="str">
        <f t="shared" ca="1" si="33"/>
        <v/>
      </c>
      <c r="OF42" s="323"/>
      <c r="OG42" s="331" t="e">
        <f t="shared" ca="1" si="34"/>
        <v>#N/A</v>
      </c>
      <c r="OH42" s="333">
        <v>18</v>
      </c>
      <c r="OI42" s="332" t="str">
        <f t="shared" ca="1" si="35"/>
        <v/>
      </c>
      <c r="OJ42" s="323"/>
      <c r="OK42" s="331" t="e">
        <f t="shared" ca="1" si="36"/>
        <v>#N/A</v>
      </c>
      <c r="OL42" s="333">
        <v>18</v>
      </c>
      <c r="OM42" s="332" t="str">
        <f t="shared" ca="1" si="37"/>
        <v/>
      </c>
      <c r="ON42" s="323"/>
      <c r="OO42" s="331" t="e">
        <f t="shared" ca="1" si="38"/>
        <v>#N/A</v>
      </c>
      <c r="OP42" s="333">
        <v>18</v>
      </c>
      <c r="OQ42" s="332" t="str">
        <f t="shared" ca="1" si="39"/>
        <v/>
      </c>
      <c r="OR42" s="323"/>
      <c r="OS42" s="331" t="e">
        <f t="shared" ca="1" si="40"/>
        <v>#N/A</v>
      </c>
      <c r="OT42" s="333">
        <v>18</v>
      </c>
      <c r="OU42" s="332" t="str">
        <f t="shared" ca="1" si="41"/>
        <v/>
      </c>
      <c r="OV42" s="323"/>
      <c r="OW42" s="331" t="e">
        <f t="shared" ca="1" si="42"/>
        <v>#N/A</v>
      </c>
      <c r="OX42" s="333">
        <v>18</v>
      </c>
      <c r="OY42" s="332" t="str">
        <f t="shared" ca="1" si="43"/>
        <v/>
      </c>
      <c r="OZ42" s="323"/>
      <c r="PA42" s="331" t="e">
        <f t="shared" ca="1" si="44"/>
        <v>#N/A</v>
      </c>
      <c r="PB42" s="333">
        <v>18</v>
      </c>
      <c r="PC42" s="332" t="str">
        <f t="shared" ca="1" si="45"/>
        <v/>
      </c>
      <c r="PD42" s="323"/>
      <c r="PE42" s="331" t="e">
        <f t="shared" ca="1" si="46"/>
        <v>#N/A</v>
      </c>
      <c r="PF42" s="333">
        <v>18</v>
      </c>
      <c r="PG42" s="332" t="str">
        <f t="shared" ca="1" si="47"/>
        <v/>
      </c>
      <c r="PH42" s="323"/>
      <c r="PI42" s="331" t="e">
        <f t="shared" ca="1" si="48"/>
        <v>#N/A</v>
      </c>
      <c r="PJ42" s="333">
        <v>18</v>
      </c>
      <c r="PK42" s="332" t="str">
        <f t="shared" ca="1" si="49"/>
        <v/>
      </c>
      <c r="PL42" s="323"/>
      <c r="PM42" s="331" t="e">
        <f t="shared" ca="1" si="50"/>
        <v>#N/A</v>
      </c>
      <c r="PN42" s="333">
        <v>18</v>
      </c>
      <c r="PO42" s="332" t="str">
        <f t="shared" ca="1" si="51"/>
        <v/>
      </c>
      <c r="PP42" s="323"/>
      <c r="PQ42" s="331" t="e">
        <f t="shared" ca="1" si="52"/>
        <v>#N/A</v>
      </c>
      <c r="PR42" s="333">
        <v>18</v>
      </c>
      <c r="PS42" s="332" t="str">
        <f t="shared" ca="1" si="53"/>
        <v/>
      </c>
      <c r="PT42" s="323"/>
      <c r="PU42" s="331" t="e">
        <f t="shared" ca="1" si="54"/>
        <v>#N/A</v>
      </c>
      <c r="PV42" s="333">
        <v>18</v>
      </c>
      <c r="PW42" s="332" t="str">
        <f t="shared" ca="1" si="55"/>
        <v/>
      </c>
      <c r="PX42" s="323"/>
      <c r="PY42" s="331" t="e">
        <f t="shared" ca="1" si="56"/>
        <v>#N/A</v>
      </c>
      <c r="PZ42" s="333">
        <v>18</v>
      </c>
      <c r="QA42" s="332" t="str">
        <f t="shared" ca="1" si="57"/>
        <v/>
      </c>
      <c r="QB42" s="323"/>
      <c r="QC42" s="331" t="e">
        <f t="shared" ca="1" si="58"/>
        <v>#N/A</v>
      </c>
      <c r="QD42" s="333">
        <v>18</v>
      </c>
      <c r="QE42" s="332" t="str">
        <f t="shared" ca="1" si="59"/>
        <v/>
      </c>
      <c r="QF42" s="323"/>
      <c r="QG42" s="331" t="e">
        <f t="shared" ca="1" si="60"/>
        <v>#N/A</v>
      </c>
      <c r="QH42" s="333">
        <v>18</v>
      </c>
      <c r="QI42" s="332" t="str">
        <f t="shared" ca="1" si="61"/>
        <v/>
      </c>
      <c r="QJ42" s="323"/>
      <c r="QK42" s="331" t="e">
        <f t="shared" ca="1" si="62"/>
        <v>#N/A</v>
      </c>
      <c r="QL42" s="333">
        <v>18</v>
      </c>
      <c r="QM42" s="332" t="str">
        <f t="shared" ca="1" si="63"/>
        <v/>
      </c>
      <c r="QN42" s="323"/>
      <c r="QO42" s="331" t="e">
        <f t="shared" ca="1" si="64"/>
        <v>#N/A</v>
      </c>
      <c r="QP42" s="333">
        <v>18</v>
      </c>
      <c r="QQ42" s="332" t="str">
        <f t="shared" ca="1" si="65"/>
        <v/>
      </c>
      <c r="QR42" s="323"/>
      <c r="QS42" s="331" t="e">
        <f t="shared" ca="1" si="66"/>
        <v>#N/A</v>
      </c>
      <c r="QT42" s="333">
        <v>18</v>
      </c>
      <c r="QU42" s="332" t="str">
        <f t="shared" ca="1" si="67"/>
        <v/>
      </c>
      <c r="QV42" s="323"/>
      <c r="QW42" s="331" t="e">
        <f t="shared" ca="1" si="68"/>
        <v>#N/A</v>
      </c>
      <c r="QX42" s="333">
        <v>18</v>
      </c>
      <c r="QY42" s="332" t="str">
        <f t="shared" ca="1" si="69"/>
        <v/>
      </c>
    </row>
    <row r="43" spans="1:467" ht="22.5" customHeight="1" thickBot="1" x14ac:dyDescent="0.3">
      <c r="B43" s="10"/>
      <c r="C43" s="10"/>
      <c r="D43" s="10"/>
      <c r="E43" s="10"/>
      <c r="LQ43" s="331" t="e">
        <f t="shared" ca="1" si="0"/>
        <v>#REF!</v>
      </c>
      <c r="LR43" s="334">
        <v>19</v>
      </c>
      <c r="LS43" s="332" t="str">
        <f t="shared" ca="1" si="1"/>
        <v/>
      </c>
      <c r="LT43" s="325"/>
      <c r="LU43" s="331" t="e">
        <f t="shared" ca="1" si="2"/>
        <v>#REF!</v>
      </c>
      <c r="LV43" s="334">
        <v>19</v>
      </c>
      <c r="LW43" s="332" t="str">
        <f t="shared" ca="1" si="3"/>
        <v/>
      </c>
      <c r="LX43" s="324"/>
      <c r="LY43" s="331" t="e">
        <f t="shared" si="4"/>
        <v>#N/A</v>
      </c>
      <c r="LZ43" s="334">
        <v>19</v>
      </c>
      <c r="MA43" s="332" t="str">
        <f t="shared" si="5"/>
        <v/>
      </c>
      <c r="MB43" s="325"/>
      <c r="MC43" s="331" t="e">
        <f t="shared" ca="1" si="6"/>
        <v>#N/A</v>
      </c>
      <c r="MD43" s="334">
        <v>19</v>
      </c>
      <c r="ME43" s="332" t="str">
        <f t="shared" ca="1" si="7"/>
        <v/>
      </c>
      <c r="MF43" s="320"/>
      <c r="MG43" s="331" t="e">
        <f t="shared" ca="1" si="8"/>
        <v>#N/A</v>
      </c>
      <c r="MH43" s="333">
        <v>19</v>
      </c>
      <c r="MI43" s="332" t="str">
        <f t="shared" ca="1" si="9"/>
        <v/>
      </c>
      <c r="MJ43" s="323"/>
      <c r="MK43" s="331" t="e">
        <f t="shared" ca="1" si="10"/>
        <v>#N/A</v>
      </c>
      <c r="ML43" s="333">
        <v>19</v>
      </c>
      <c r="MM43" s="332" t="str">
        <f t="shared" ca="1" si="11"/>
        <v/>
      </c>
      <c r="MN43" s="323"/>
      <c r="MO43" s="331" t="e">
        <f t="shared" ca="1" si="12"/>
        <v>#N/A</v>
      </c>
      <c r="MP43" s="333">
        <v>19</v>
      </c>
      <c r="MQ43" s="332" t="str">
        <f t="shared" ca="1" si="13"/>
        <v/>
      </c>
      <c r="MR43" s="323"/>
      <c r="MS43" s="331" t="e">
        <f t="shared" ca="1" si="14"/>
        <v>#N/A</v>
      </c>
      <c r="MT43" s="333">
        <v>19</v>
      </c>
      <c r="MU43" s="332" t="str">
        <f t="shared" ca="1" si="15"/>
        <v/>
      </c>
      <c r="MV43" s="323"/>
      <c r="MW43" s="331" t="e">
        <f t="shared" ca="1" si="16"/>
        <v>#N/A</v>
      </c>
      <c r="MX43" s="333">
        <v>19</v>
      </c>
      <c r="MY43" s="332" t="str">
        <f t="shared" ca="1" si="17"/>
        <v/>
      </c>
      <c r="MZ43" s="323"/>
      <c r="NA43" s="331" t="e">
        <f t="shared" ca="1" si="18"/>
        <v>#N/A</v>
      </c>
      <c r="NB43" s="333">
        <v>19</v>
      </c>
      <c r="NC43" s="332" t="str">
        <f t="shared" ca="1" si="19"/>
        <v/>
      </c>
      <c r="ND43" s="323"/>
      <c r="NE43" s="331" t="e">
        <f t="shared" ca="1" si="20"/>
        <v>#N/A</v>
      </c>
      <c r="NF43" s="333">
        <v>19</v>
      </c>
      <c r="NG43" s="332" t="str">
        <f t="shared" ca="1" si="21"/>
        <v/>
      </c>
      <c r="NH43" s="323"/>
      <c r="NI43" s="331" t="e">
        <f t="shared" ca="1" si="22"/>
        <v>#N/A</v>
      </c>
      <c r="NJ43" s="333">
        <v>19</v>
      </c>
      <c r="NK43" s="332" t="str">
        <f t="shared" ca="1" si="23"/>
        <v/>
      </c>
      <c r="NL43" s="323"/>
      <c r="NM43" s="331" t="e">
        <f t="shared" ca="1" si="24"/>
        <v>#N/A</v>
      </c>
      <c r="NN43" s="333">
        <v>19</v>
      </c>
      <c r="NO43" s="332" t="str">
        <f t="shared" ca="1" si="25"/>
        <v/>
      </c>
      <c r="NP43" s="323"/>
      <c r="NQ43" s="331" t="e">
        <f t="shared" ca="1" si="26"/>
        <v>#N/A</v>
      </c>
      <c r="NR43" s="333">
        <v>19</v>
      </c>
      <c r="NS43" s="332" t="str">
        <f t="shared" ca="1" si="27"/>
        <v/>
      </c>
      <c r="NT43" s="323"/>
      <c r="NU43" s="331" t="e">
        <f t="shared" ca="1" si="28"/>
        <v>#N/A</v>
      </c>
      <c r="NV43" s="333">
        <v>19</v>
      </c>
      <c r="NW43" s="332" t="str">
        <f t="shared" ca="1" si="29"/>
        <v/>
      </c>
      <c r="NX43" s="323"/>
      <c r="NY43" s="331" t="e">
        <f t="shared" ca="1" si="30"/>
        <v>#N/A</v>
      </c>
      <c r="NZ43" s="333">
        <v>19</v>
      </c>
      <c r="OA43" s="332" t="str">
        <f t="shared" ca="1" si="31"/>
        <v/>
      </c>
      <c r="OB43" s="323"/>
      <c r="OC43" s="331" t="e">
        <f t="shared" ca="1" si="32"/>
        <v>#N/A</v>
      </c>
      <c r="OD43" s="333">
        <v>19</v>
      </c>
      <c r="OE43" s="332" t="str">
        <f t="shared" ca="1" si="33"/>
        <v/>
      </c>
      <c r="OF43" s="323"/>
      <c r="OG43" s="331" t="e">
        <f t="shared" ca="1" si="34"/>
        <v>#N/A</v>
      </c>
      <c r="OH43" s="333">
        <v>19</v>
      </c>
      <c r="OI43" s="332" t="str">
        <f t="shared" ca="1" si="35"/>
        <v/>
      </c>
      <c r="OJ43" s="323"/>
      <c r="OK43" s="331" t="e">
        <f t="shared" ca="1" si="36"/>
        <v>#N/A</v>
      </c>
      <c r="OL43" s="333">
        <v>19</v>
      </c>
      <c r="OM43" s="332" t="str">
        <f t="shared" ca="1" si="37"/>
        <v/>
      </c>
      <c r="ON43" s="323"/>
      <c r="OO43" s="331" t="e">
        <f t="shared" ca="1" si="38"/>
        <v>#N/A</v>
      </c>
      <c r="OP43" s="333">
        <v>19</v>
      </c>
      <c r="OQ43" s="332" t="str">
        <f t="shared" ca="1" si="39"/>
        <v/>
      </c>
      <c r="OR43" s="323"/>
      <c r="OS43" s="331" t="e">
        <f t="shared" ca="1" si="40"/>
        <v>#N/A</v>
      </c>
      <c r="OT43" s="333">
        <v>19</v>
      </c>
      <c r="OU43" s="332" t="str">
        <f t="shared" ca="1" si="41"/>
        <v/>
      </c>
      <c r="OV43" s="323"/>
      <c r="OW43" s="331" t="e">
        <f t="shared" ca="1" si="42"/>
        <v>#N/A</v>
      </c>
      <c r="OX43" s="333">
        <v>19</v>
      </c>
      <c r="OY43" s="332" t="str">
        <f t="shared" ca="1" si="43"/>
        <v/>
      </c>
      <c r="OZ43" s="323"/>
      <c r="PA43" s="331" t="e">
        <f t="shared" ca="1" si="44"/>
        <v>#N/A</v>
      </c>
      <c r="PB43" s="333">
        <v>19</v>
      </c>
      <c r="PC43" s="332" t="str">
        <f t="shared" ca="1" si="45"/>
        <v/>
      </c>
      <c r="PD43" s="323"/>
      <c r="PE43" s="331" t="e">
        <f t="shared" ca="1" si="46"/>
        <v>#N/A</v>
      </c>
      <c r="PF43" s="333">
        <v>19</v>
      </c>
      <c r="PG43" s="332" t="str">
        <f t="shared" ca="1" si="47"/>
        <v/>
      </c>
      <c r="PH43" s="323"/>
      <c r="PI43" s="331" t="e">
        <f t="shared" ca="1" si="48"/>
        <v>#N/A</v>
      </c>
      <c r="PJ43" s="333">
        <v>19</v>
      </c>
      <c r="PK43" s="332" t="str">
        <f t="shared" ca="1" si="49"/>
        <v/>
      </c>
      <c r="PL43" s="323"/>
      <c r="PM43" s="331" t="e">
        <f t="shared" ca="1" si="50"/>
        <v>#N/A</v>
      </c>
      <c r="PN43" s="333">
        <v>19</v>
      </c>
      <c r="PO43" s="332" t="str">
        <f t="shared" ca="1" si="51"/>
        <v/>
      </c>
      <c r="PP43" s="323"/>
      <c r="PQ43" s="331" t="e">
        <f t="shared" ca="1" si="52"/>
        <v>#N/A</v>
      </c>
      <c r="PR43" s="333">
        <v>19</v>
      </c>
      <c r="PS43" s="332" t="str">
        <f t="shared" ca="1" si="53"/>
        <v/>
      </c>
      <c r="PT43" s="323"/>
      <c r="PU43" s="331" t="e">
        <f t="shared" ca="1" si="54"/>
        <v>#N/A</v>
      </c>
      <c r="PV43" s="333">
        <v>19</v>
      </c>
      <c r="PW43" s="332" t="str">
        <f t="shared" ca="1" si="55"/>
        <v/>
      </c>
      <c r="PX43" s="323"/>
      <c r="PY43" s="331" t="e">
        <f t="shared" ca="1" si="56"/>
        <v>#N/A</v>
      </c>
      <c r="PZ43" s="333">
        <v>19</v>
      </c>
      <c r="QA43" s="332" t="str">
        <f t="shared" ca="1" si="57"/>
        <v/>
      </c>
      <c r="QB43" s="323"/>
      <c r="QC43" s="331" t="e">
        <f t="shared" ca="1" si="58"/>
        <v>#N/A</v>
      </c>
      <c r="QD43" s="333">
        <v>19</v>
      </c>
      <c r="QE43" s="332" t="str">
        <f t="shared" ca="1" si="59"/>
        <v/>
      </c>
      <c r="QF43" s="323"/>
      <c r="QG43" s="331" t="e">
        <f t="shared" ca="1" si="60"/>
        <v>#N/A</v>
      </c>
      <c r="QH43" s="333">
        <v>19</v>
      </c>
      <c r="QI43" s="332" t="str">
        <f t="shared" ca="1" si="61"/>
        <v/>
      </c>
      <c r="QJ43" s="323"/>
      <c r="QK43" s="331" t="e">
        <f t="shared" ca="1" si="62"/>
        <v>#N/A</v>
      </c>
      <c r="QL43" s="333">
        <v>19</v>
      </c>
      <c r="QM43" s="332" t="str">
        <f t="shared" ca="1" si="63"/>
        <v/>
      </c>
      <c r="QN43" s="323"/>
      <c r="QO43" s="331" t="e">
        <f t="shared" ca="1" si="64"/>
        <v>#N/A</v>
      </c>
      <c r="QP43" s="333">
        <v>19</v>
      </c>
      <c r="QQ43" s="332" t="str">
        <f t="shared" ca="1" si="65"/>
        <v/>
      </c>
      <c r="QR43" s="323"/>
      <c r="QS43" s="331" t="e">
        <f t="shared" ca="1" si="66"/>
        <v>#N/A</v>
      </c>
      <c r="QT43" s="333">
        <v>19</v>
      </c>
      <c r="QU43" s="332" t="str">
        <f t="shared" ca="1" si="67"/>
        <v/>
      </c>
      <c r="QV43" s="323"/>
      <c r="QW43" s="331" t="e">
        <f t="shared" ca="1" si="68"/>
        <v>#N/A</v>
      </c>
      <c r="QX43" s="333">
        <v>19</v>
      </c>
      <c r="QY43" s="332" t="str">
        <f t="shared" ca="1" si="69"/>
        <v/>
      </c>
    </row>
    <row r="44" spans="1:467" s="9" customFormat="1" ht="25.5" customHeight="1" thickBot="1" x14ac:dyDescent="0.3">
      <c r="A44" s="2"/>
      <c r="B44" s="470" t="s">
        <v>246</v>
      </c>
      <c r="C44" s="470"/>
      <c r="D44" s="470"/>
      <c r="E44" s="470"/>
      <c r="F44" s="470"/>
      <c r="G44" s="470"/>
      <c r="H44" s="470"/>
      <c r="I44" s="470"/>
      <c r="J44" s="470"/>
      <c r="K44" s="470"/>
      <c r="L44" s="470"/>
      <c r="M44" s="470"/>
      <c r="N44" s="470"/>
      <c r="O44" s="144" t="str">
        <f ca="1">+IF(INDIRECT("'"&amp;$B2&amp;"'!$B$347")=0,"",INDIRECT("'"&amp;$B2&amp;"'!$B$347"))</f>
        <v>SI</v>
      </c>
      <c r="P44" s="7"/>
      <c r="Q44" s="7"/>
      <c r="R44" s="7"/>
      <c r="S44" s="7"/>
      <c r="T44" s="7"/>
      <c r="U44" s="7"/>
      <c r="V44" s="7"/>
      <c r="W44" s="67"/>
      <c r="X44" s="67"/>
      <c r="Y44" s="67"/>
      <c r="Z44" s="67"/>
      <c r="AA44" s="67"/>
      <c r="AB44" s="67"/>
      <c r="AC44" s="67"/>
      <c r="AD44" s="67"/>
      <c r="AE44" s="67"/>
      <c r="AF44" s="67"/>
      <c r="AG44" s="67"/>
      <c r="AH44" s="67"/>
      <c r="AI44" s="67"/>
      <c r="AJ44" s="67"/>
      <c r="AK44" s="67"/>
      <c r="AL44" s="67"/>
      <c r="AM44" s="67"/>
      <c r="AN44" s="67"/>
      <c r="AO44" s="67"/>
      <c r="AP44" s="67"/>
      <c r="AQ44" s="67"/>
      <c r="AR44" s="67"/>
      <c r="LQ44" s="331" t="e">
        <f t="shared" ca="1" si="0"/>
        <v>#REF!</v>
      </c>
      <c r="LR44" s="336">
        <v>20</v>
      </c>
      <c r="LS44" s="332" t="str">
        <f t="shared" ca="1" si="1"/>
        <v/>
      </c>
      <c r="LT44" s="325"/>
      <c r="LU44" s="331" t="e">
        <f t="shared" ca="1" si="2"/>
        <v>#REF!</v>
      </c>
      <c r="LV44" s="336">
        <v>20</v>
      </c>
      <c r="LW44" s="332" t="str">
        <f t="shared" ca="1" si="3"/>
        <v/>
      </c>
      <c r="LX44" s="324"/>
      <c r="LY44" s="331" t="e">
        <f t="shared" si="4"/>
        <v>#N/A</v>
      </c>
      <c r="LZ44" s="336">
        <v>20</v>
      </c>
      <c r="MA44" s="332" t="str">
        <f t="shared" si="5"/>
        <v/>
      </c>
      <c r="MB44" s="325"/>
      <c r="MC44" s="331" t="e">
        <f t="shared" ca="1" si="6"/>
        <v>#N/A</v>
      </c>
      <c r="MD44" s="336">
        <v>20</v>
      </c>
      <c r="ME44" s="332" t="str">
        <f t="shared" ca="1" si="7"/>
        <v/>
      </c>
      <c r="MF44" s="320"/>
      <c r="MG44" s="331" t="e">
        <f t="shared" ca="1" si="8"/>
        <v>#N/A</v>
      </c>
      <c r="MH44" s="333">
        <v>20</v>
      </c>
      <c r="MI44" s="332" t="str">
        <f t="shared" ca="1" si="9"/>
        <v/>
      </c>
      <c r="MJ44" s="323"/>
      <c r="MK44" s="331" t="e">
        <f t="shared" ca="1" si="10"/>
        <v>#N/A</v>
      </c>
      <c r="ML44" s="333">
        <v>20</v>
      </c>
      <c r="MM44" s="332" t="str">
        <f t="shared" ca="1" si="11"/>
        <v/>
      </c>
      <c r="MN44" s="323"/>
      <c r="MO44" s="331" t="e">
        <f t="shared" ca="1" si="12"/>
        <v>#N/A</v>
      </c>
      <c r="MP44" s="333">
        <v>20</v>
      </c>
      <c r="MQ44" s="332" t="str">
        <f t="shared" ca="1" si="13"/>
        <v/>
      </c>
      <c r="MR44" s="323"/>
      <c r="MS44" s="331" t="e">
        <f t="shared" ca="1" si="14"/>
        <v>#N/A</v>
      </c>
      <c r="MT44" s="333">
        <v>20</v>
      </c>
      <c r="MU44" s="332" t="str">
        <f t="shared" ca="1" si="15"/>
        <v/>
      </c>
      <c r="MV44" s="323"/>
      <c r="MW44" s="331" t="e">
        <f t="shared" ca="1" si="16"/>
        <v>#N/A</v>
      </c>
      <c r="MX44" s="333">
        <v>20</v>
      </c>
      <c r="MY44" s="332" t="str">
        <f t="shared" ca="1" si="17"/>
        <v/>
      </c>
      <c r="MZ44" s="323"/>
      <c r="NA44" s="331" t="e">
        <f t="shared" ca="1" si="18"/>
        <v>#N/A</v>
      </c>
      <c r="NB44" s="333">
        <v>20</v>
      </c>
      <c r="NC44" s="332" t="str">
        <f t="shared" ca="1" si="19"/>
        <v/>
      </c>
      <c r="ND44" s="323"/>
      <c r="NE44" s="331" t="e">
        <f t="shared" ca="1" si="20"/>
        <v>#N/A</v>
      </c>
      <c r="NF44" s="333">
        <v>20</v>
      </c>
      <c r="NG44" s="332" t="str">
        <f t="shared" ca="1" si="21"/>
        <v/>
      </c>
      <c r="NH44" s="323"/>
      <c r="NI44" s="331" t="e">
        <f t="shared" ca="1" si="22"/>
        <v>#N/A</v>
      </c>
      <c r="NJ44" s="333">
        <v>20</v>
      </c>
      <c r="NK44" s="332" t="str">
        <f t="shared" ca="1" si="23"/>
        <v/>
      </c>
      <c r="NL44" s="323"/>
      <c r="NM44" s="331" t="e">
        <f t="shared" ca="1" si="24"/>
        <v>#N/A</v>
      </c>
      <c r="NN44" s="333">
        <v>20</v>
      </c>
      <c r="NO44" s="332" t="str">
        <f t="shared" ca="1" si="25"/>
        <v/>
      </c>
      <c r="NP44" s="323"/>
      <c r="NQ44" s="331" t="e">
        <f t="shared" ca="1" si="26"/>
        <v>#N/A</v>
      </c>
      <c r="NR44" s="333">
        <v>20</v>
      </c>
      <c r="NS44" s="332" t="str">
        <f t="shared" ca="1" si="27"/>
        <v/>
      </c>
      <c r="NT44" s="323"/>
      <c r="NU44" s="331" t="e">
        <f t="shared" ca="1" si="28"/>
        <v>#N/A</v>
      </c>
      <c r="NV44" s="333">
        <v>20</v>
      </c>
      <c r="NW44" s="332" t="str">
        <f t="shared" ca="1" si="29"/>
        <v/>
      </c>
      <c r="NX44" s="323"/>
      <c r="NY44" s="331" t="e">
        <f t="shared" ca="1" si="30"/>
        <v>#N/A</v>
      </c>
      <c r="NZ44" s="333">
        <v>20</v>
      </c>
      <c r="OA44" s="332" t="str">
        <f t="shared" ca="1" si="31"/>
        <v/>
      </c>
      <c r="OB44" s="323"/>
      <c r="OC44" s="331" t="e">
        <f t="shared" ca="1" si="32"/>
        <v>#N/A</v>
      </c>
      <c r="OD44" s="333">
        <v>20</v>
      </c>
      <c r="OE44" s="332" t="str">
        <f t="shared" ca="1" si="33"/>
        <v/>
      </c>
      <c r="OF44" s="323"/>
      <c r="OG44" s="331" t="e">
        <f t="shared" ca="1" si="34"/>
        <v>#N/A</v>
      </c>
      <c r="OH44" s="333">
        <v>20</v>
      </c>
      <c r="OI44" s="332" t="str">
        <f t="shared" ca="1" si="35"/>
        <v/>
      </c>
      <c r="OJ44" s="323"/>
      <c r="OK44" s="331" t="e">
        <f t="shared" ca="1" si="36"/>
        <v>#N/A</v>
      </c>
      <c r="OL44" s="333">
        <v>20</v>
      </c>
      <c r="OM44" s="332" t="str">
        <f t="shared" ca="1" si="37"/>
        <v/>
      </c>
      <c r="ON44" s="323"/>
      <c r="OO44" s="331" t="e">
        <f t="shared" ca="1" si="38"/>
        <v>#N/A</v>
      </c>
      <c r="OP44" s="333">
        <v>20</v>
      </c>
      <c r="OQ44" s="332" t="str">
        <f t="shared" ca="1" si="39"/>
        <v/>
      </c>
      <c r="OR44" s="323"/>
      <c r="OS44" s="331" t="e">
        <f t="shared" ca="1" si="40"/>
        <v>#N/A</v>
      </c>
      <c r="OT44" s="333">
        <v>20</v>
      </c>
      <c r="OU44" s="332" t="str">
        <f t="shared" ca="1" si="41"/>
        <v/>
      </c>
      <c r="OV44" s="323"/>
      <c r="OW44" s="331" t="e">
        <f t="shared" ca="1" si="42"/>
        <v>#N/A</v>
      </c>
      <c r="OX44" s="333">
        <v>20</v>
      </c>
      <c r="OY44" s="332" t="str">
        <f t="shared" ca="1" si="43"/>
        <v/>
      </c>
      <c r="OZ44" s="323"/>
      <c r="PA44" s="331" t="e">
        <f t="shared" ca="1" si="44"/>
        <v>#N/A</v>
      </c>
      <c r="PB44" s="333">
        <v>20</v>
      </c>
      <c r="PC44" s="332" t="str">
        <f t="shared" ca="1" si="45"/>
        <v/>
      </c>
      <c r="PD44" s="323"/>
      <c r="PE44" s="331" t="e">
        <f t="shared" ca="1" si="46"/>
        <v>#N/A</v>
      </c>
      <c r="PF44" s="333">
        <v>20</v>
      </c>
      <c r="PG44" s="332" t="str">
        <f t="shared" ca="1" si="47"/>
        <v/>
      </c>
      <c r="PH44" s="323"/>
      <c r="PI44" s="331" t="e">
        <f t="shared" ca="1" si="48"/>
        <v>#N/A</v>
      </c>
      <c r="PJ44" s="333">
        <v>20</v>
      </c>
      <c r="PK44" s="332" t="str">
        <f t="shared" ca="1" si="49"/>
        <v/>
      </c>
      <c r="PL44" s="323"/>
      <c r="PM44" s="331" t="e">
        <f t="shared" ca="1" si="50"/>
        <v>#N/A</v>
      </c>
      <c r="PN44" s="333">
        <v>20</v>
      </c>
      <c r="PO44" s="332" t="str">
        <f t="shared" ca="1" si="51"/>
        <v/>
      </c>
      <c r="PP44" s="323"/>
      <c r="PQ44" s="331" t="e">
        <f t="shared" ca="1" si="52"/>
        <v>#N/A</v>
      </c>
      <c r="PR44" s="333">
        <v>20</v>
      </c>
      <c r="PS44" s="332" t="str">
        <f t="shared" ca="1" si="53"/>
        <v/>
      </c>
      <c r="PT44" s="323"/>
      <c r="PU44" s="331" t="e">
        <f t="shared" ca="1" si="54"/>
        <v>#N/A</v>
      </c>
      <c r="PV44" s="333">
        <v>20</v>
      </c>
      <c r="PW44" s="332" t="str">
        <f t="shared" ca="1" si="55"/>
        <v/>
      </c>
      <c r="PX44" s="323"/>
      <c r="PY44" s="331" t="e">
        <f t="shared" ca="1" si="56"/>
        <v>#N/A</v>
      </c>
      <c r="PZ44" s="333">
        <v>20</v>
      </c>
      <c r="QA44" s="332" t="str">
        <f t="shared" ca="1" si="57"/>
        <v/>
      </c>
      <c r="QB44" s="323"/>
      <c r="QC44" s="331" t="e">
        <f t="shared" ca="1" si="58"/>
        <v>#N/A</v>
      </c>
      <c r="QD44" s="333">
        <v>20</v>
      </c>
      <c r="QE44" s="332" t="str">
        <f t="shared" ca="1" si="59"/>
        <v/>
      </c>
      <c r="QF44" s="323"/>
      <c r="QG44" s="331" t="e">
        <f t="shared" ca="1" si="60"/>
        <v>#N/A</v>
      </c>
      <c r="QH44" s="333">
        <v>20</v>
      </c>
      <c r="QI44" s="332" t="str">
        <f t="shared" ca="1" si="61"/>
        <v/>
      </c>
      <c r="QJ44" s="323"/>
      <c r="QK44" s="331" t="e">
        <f t="shared" ca="1" si="62"/>
        <v>#N/A</v>
      </c>
      <c r="QL44" s="333">
        <v>20</v>
      </c>
      <c r="QM44" s="332" t="str">
        <f t="shared" ca="1" si="63"/>
        <v/>
      </c>
      <c r="QN44" s="323"/>
      <c r="QO44" s="331" t="e">
        <f t="shared" ca="1" si="64"/>
        <v>#N/A</v>
      </c>
      <c r="QP44" s="333">
        <v>20</v>
      </c>
      <c r="QQ44" s="332" t="str">
        <f t="shared" ca="1" si="65"/>
        <v/>
      </c>
      <c r="QR44" s="323"/>
      <c r="QS44" s="331" t="e">
        <f t="shared" ca="1" si="66"/>
        <v>#N/A</v>
      </c>
      <c r="QT44" s="333">
        <v>20</v>
      </c>
      <c r="QU44" s="332" t="str">
        <f t="shared" ca="1" si="67"/>
        <v/>
      </c>
      <c r="QV44" s="323"/>
      <c r="QW44" s="331" t="e">
        <f t="shared" ca="1" si="68"/>
        <v>#N/A</v>
      </c>
      <c r="QX44" s="333">
        <v>20</v>
      </c>
      <c r="QY44" s="332" t="str">
        <f t="shared" ca="1" si="69"/>
        <v/>
      </c>
    </row>
    <row r="45" spans="1:467" x14ac:dyDescent="0.25">
      <c r="J45" s="32"/>
    </row>
    <row r="46" spans="1:467" ht="30" customHeight="1" x14ac:dyDescent="0.25">
      <c r="B46" s="454" t="s">
        <v>247</v>
      </c>
      <c r="C46" s="454"/>
      <c r="D46" s="454"/>
      <c r="E46" s="454"/>
      <c r="F46" s="454"/>
      <c r="G46" s="454"/>
      <c r="H46" s="454"/>
      <c r="I46" s="454"/>
      <c r="J46" s="454"/>
      <c r="K46" s="454"/>
      <c r="L46" s="454"/>
      <c r="M46" s="454"/>
      <c r="N46" s="454"/>
      <c r="O46" s="259" t="str">
        <f ca="1">+IF(INDIRECT("'"&amp;$B2&amp;"'!$B$348")=0,"",INDIRECT("'"&amp;$B2&amp;"'!$B$348"))</f>
        <v>SI</v>
      </c>
      <c r="P46" s="7"/>
      <c r="Q46" s="7"/>
      <c r="R46" s="7"/>
      <c r="S46" s="7"/>
      <c r="T46" s="7"/>
      <c r="U46" s="7"/>
      <c r="V46" s="7"/>
      <c r="W46" s="7"/>
      <c r="X46" s="7"/>
      <c r="Y46" s="67"/>
      <c r="Z46" s="67"/>
      <c r="AA46" s="67"/>
      <c r="AB46" s="67"/>
      <c r="AC46" s="67"/>
      <c r="AD46" s="7"/>
      <c r="AE46" s="7"/>
      <c r="AF46" s="7"/>
      <c r="AG46" s="7"/>
      <c r="AH46" s="7"/>
      <c r="AI46" s="7"/>
      <c r="AJ46" s="7"/>
      <c r="AK46" s="7"/>
      <c r="AL46" s="7"/>
      <c r="AM46" s="7"/>
      <c r="AN46" s="7"/>
      <c r="AO46" s="7"/>
      <c r="AP46" s="7"/>
      <c r="AQ46" s="7"/>
      <c r="AR46" s="7"/>
    </row>
    <row r="47" spans="1:467" x14ac:dyDescent="0.25">
      <c r="B47" s="7"/>
      <c r="C47" s="7"/>
      <c r="D47" s="7"/>
      <c r="E47" s="7"/>
      <c r="F47" s="7"/>
      <c r="G47" s="7"/>
      <c r="H47" s="7"/>
      <c r="I47" s="7"/>
      <c r="J47" s="7"/>
      <c r="K47" s="7"/>
      <c r="L47" s="7"/>
      <c r="M47" s="7"/>
      <c r="N47" s="7"/>
      <c r="O47" s="7"/>
      <c r="P47" s="7"/>
      <c r="Q47" s="7"/>
      <c r="R47" s="7"/>
      <c r="S47" s="7"/>
      <c r="T47" s="7"/>
      <c r="U47" s="7"/>
      <c r="V47" s="7"/>
      <c r="W47" s="7"/>
      <c r="X47" s="7"/>
      <c r="Y47" s="67"/>
      <c r="Z47" s="67"/>
      <c r="AA47" s="67"/>
      <c r="AB47" s="67"/>
      <c r="AC47" s="67"/>
      <c r="AD47" s="7"/>
      <c r="AE47" s="7"/>
      <c r="AF47" s="7"/>
      <c r="AG47" s="7"/>
      <c r="AH47" s="7"/>
      <c r="AI47" s="7"/>
      <c r="AJ47" s="7"/>
      <c r="AK47" s="7"/>
      <c r="AL47" s="7"/>
      <c r="AM47" s="7"/>
      <c r="AN47" s="7"/>
      <c r="AO47" s="7"/>
      <c r="AP47" s="7"/>
      <c r="AQ47" s="7"/>
      <c r="AR47" s="7"/>
    </row>
    <row r="48" spans="1:467" ht="58.5" customHeight="1" x14ac:dyDescent="0.25">
      <c r="B48" s="454" t="s">
        <v>248</v>
      </c>
      <c r="C48" s="426"/>
      <c r="D48" s="426"/>
      <c r="E48" s="426"/>
      <c r="F48" s="426"/>
      <c r="G48" s="426"/>
      <c r="H48" s="426"/>
      <c r="I48" s="426"/>
      <c r="J48" s="475" t="str">
        <f ca="1">+IF(INDIRECT("'"&amp;$B2&amp;"'!$B$349")=0,"",INDIRECT("'"&amp;$B2&amp;"'!$B$349"))</f>
        <v xml:space="preserve">Indicador de desempeño </v>
      </c>
      <c r="K48" s="476"/>
      <c r="L48" s="476"/>
      <c r="M48" s="476"/>
      <c r="N48" s="476"/>
      <c r="O48" s="476"/>
      <c r="P48" s="476"/>
      <c r="Q48" s="476"/>
      <c r="R48" s="476"/>
      <c r="S48" s="476"/>
      <c r="T48" s="476"/>
      <c r="U48" s="476"/>
      <c r="V48" s="476"/>
      <c r="W48" s="477"/>
      <c r="X48" s="7"/>
      <c r="Y48" s="67"/>
      <c r="Z48" s="67"/>
      <c r="AA48" s="67"/>
      <c r="AB48" s="67"/>
      <c r="AC48" s="67"/>
      <c r="AD48" s="7"/>
      <c r="AE48" s="7"/>
      <c r="AF48" s="7"/>
      <c r="AG48" s="7"/>
      <c r="AH48" s="7"/>
      <c r="AI48" s="7"/>
      <c r="AJ48" s="7"/>
      <c r="AK48" s="7"/>
      <c r="AL48" s="7"/>
      <c r="AM48" s="7"/>
      <c r="AN48" s="7"/>
      <c r="AO48" s="7"/>
      <c r="AP48" s="7"/>
      <c r="AQ48" s="7"/>
      <c r="AR48" s="7"/>
    </row>
    <row r="49" spans="1:476" ht="6" customHeight="1" x14ac:dyDescent="0.25">
      <c r="B49" s="7"/>
      <c r="C49" s="7"/>
      <c r="D49" s="7"/>
      <c r="E49" s="7"/>
      <c r="F49" s="7"/>
      <c r="G49" s="7"/>
      <c r="H49" s="7"/>
      <c r="I49" s="7"/>
      <c r="J49" s="7"/>
      <c r="K49" s="7"/>
      <c r="L49" s="7"/>
      <c r="M49" s="7"/>
      <c r="N49" s="7"/>
      <c r="O49" s="7"/>
      <c r="P49" s="7"/>
      <c r="Q49" s="7"/>
      <c r="R49" s="7"/>
      <c r="S49" s="7"/>
      <c r="T49" s="7"/>
      <c r="U49" s="7"/>
      <c r="V49" s="7"/>
      <c r="W49" s="7"/>
      <c r="X49" s="7"/>
      <c r="Y49" s="67"/>
      <c r="Z49" s="67"/>
      <c r="AA49" s="67"/>
      <c r="AB49" s="67"/>
      <c r="AC49" s="67"/>
      <c r="AD49" s="7"/>
      <c r="AE49" s="7"/>
      <c r="AF49" s="7"/>
      <c r="AG49" s="7"/>
      <c r="AH49" s="7"/>
      <c r="AI49" s="7"/>
      <c r="AJ49" s="7"/>
      <c r="AK49" s="7"/>
      <c r="AL49" s="7"/>
      <c r="AM49" s="7"/>
      <c r="AN49" s="7"/>
      <c r="AO49" s="7"/>
      <c r="AP49" s="7"/>
      <c r="AQ49" s="7"/>
      <c r="AR49" s="7"/>
    </row>
    <row r="50" spans="1:476" ht="25.5" customHeight="1" x14ac:dyDescent="0.25">
      <c r="B50" s="473" t="s">
        <v>395</v>
      </c>
      <c r="C50" s="473"/>
      <c r="D50" s="473"/>
      <c r="E50" s="473"/>
      <c r="F50" s="473"/>
      <c r="G50" s="473"/>
      <c r="H50" s="473"/>
      <c r="I50" s="473"/>
      <c r="J50" s="475" t="str">
        <f ca="1">+IF(INDIRECT("'"&amp;$B2&amp;"'!$B$350")=0,"",INDIRECT("'"&amp;$B2&amp;"'!$B$350"))</f>
        <v xml:space="preserve">Sistema de Monitoreo Institucional </v>
      </c>
      <c r="K50" s="476"/>
      <c r="L50" s="476"/>
      <c r="M50" s="476"/>
      <c r="N50" s="476"/>
      <c r="O50" s="476"/>
      <c r="P50" s="476"/>
      <c r="Q50" s="476"/>
      <c r="R50" s="476"/>
      <c r="S50" s="476"/>
      <c r="T50" s="476"/>
      <c r="U50" s="476"/>
      <c r="V50" s="476"/>
      <c r="W50" s="477"/>
      <c r="X50" s="7"/>
      <c r="Y50" s="67"/>
      <c r="Z50" s="67"/>
      <c r="AA50" s="67"/>
      <c r="AB50" s="67"/>
      <c r="AC50" s="67"/>
      <c r="AD50" s="7"/>
      <c r="AE50" s="7"/>
      <c r="AF50" s="7"/>
      <c r="AG50" s="7"/>
      <c r="AH50" s="7"/>
      <c r="AI50" s="7"/>
      <c r="AJ50" s="7"/>
      <c r="AK50" s="7"/>
      <c r="AL50" s="7"/>
      <c r="AM50" s="7"/>
      <c r="AN50" s="7"/>
      <c r="AO50" s="7"/>
      <c r="AP50" s="7"/>
      <c r="AQ50" s="7"/>
      <c r="AR50" s="7"/>
      <c r="LQ50" s="329"/>
      <c r="LR50" s="329"/>
      <c r="LS50" s="329"/>
      <c r="LT50" s="329"/>
      <c r="LU50" s="329"/>
      <c r="LV50" s="329"/>
      <c r="LW50" s="329"/>
      <c r="LX50" s="329"/>
      <c r="LY50" s="329"/>
      <c r="LZ50" s="329"/>
      <c r="MA50" s="329"/>
      <c r="MB50" s="329"/>
      <c r="MC50" s="329"/>
      <c r="MD50" s="329"/>
      <c r="ME50" s="329"/>
      <c r="MF50" s="329"/>
      <c r="MG50" s="329"/>
      <c r="MH50" s="329"/>
      <c r="MI50" s="329"/>
      <c r="MJ50" s="329"/>
      <c r="MK50" s="329"/>
      <c r="ML50" s="329"/>
      <c r="MM50" s="329"/>
      <c r="MN50" s="329"/>
      <c r="MO50" s="329"/>
      <c r="MP50" s="329"/>
      <c r="MQ50" s="329"/>
      <c r="MR50" s="329"/>
      <c r="MS50" s="329"/>
      <c r="MT50" s="329"/>
      <c r="MU50" s="329"/>
      <c r="MV50" s="329"/>
      <c r="MW50" s="329"/>
      <c r="MX50" s="329"/>
      <c r="MY50" s="329"/>
      <c r="MZ50" s="329"/>
      <c r="NA50" s="329"/>
      <c r="NB50" s="329"/>
      <c r="NC50" s="329"/>
      <c r="ND50" s="329"/>
      <c r="NE50" s="329"/>
      <c r="NF50" s="329"/>
      <c r="NG50" s="329"/>
      <c r="NH50" s="329"/>
      <c r="NI50" s="329"/>
      <c r="NJ50" s="329"/>
      <c r="NK50" s="329"/>
      <c r="NL50" s="329"/>
      <c r="NM50" s="329"/>
      <c r="NN50" s="329"/>
      <c r="NO50" s="329"/>
      <c r="NP50" s="329"/>
      <c r="NQ50" s="329"/>
      <c r="NR50" s="329"/>
      <c r="NS50" s="329"/>
      <c r="NT50" s="329"/>
      <c r="NU50" s="329"/>
      <c r="NV50" s="329"/>
      <c r="NW50" s="329"/>
      <c r="NX50" s="329"/>
      <c r="NY50" s="329"/>
      <c r="NZ50" s="329"/>
      <c r="OA50" s="329"/>
      <c r="OB50" s="329"/>
      <c r="OC50" s="329"/>
      <c r="OD50" s="329"/>
      <c r="OE50" s="329"/>
      <c r="OF50" s="329"/>
      <c r="OG50" s="329"/>
      <c r="OH50" s="329"/>
      <c r="OI50" s="329"/>
      <c r="OJ50" s="329"/>
      <c r="OK50" s="329"/>
      <c r="OL50" s="329"/>
      <c r="OM50" s="329"/>
      <c r="ON50" s="329"/>
      <c r="OO50" s="329"/>
      <c r="OP50" s="329"/>
      <c r="OQ50" s="329"/>
      <c r="OR50" s="329"/>
      <c r="OS50" s="329"/>
      <c r="OT50" s="329"/>
      <c r="OU50" s="329"/>
      <c r="OV50" s="329"/>
      <c r="OW50" s="329"/>
      <c r="OX50" s="329"/>
      <c r="OY50" s="329"/>
      <c r="OZ50" s="329"/>
      <c r="PA50" s="329"/>
      <c r="PB50" s="329"/>
      <c r="PC50" s="329"/>
      <c r="PD50" s="329"/>
      <c r="PE50" s="329"/>
      <c r="PF50" s="329"/>
      <c r="PG50" s="329"/>
      <c r="PH50" s="329"/>
      <c r="PI50" s="329"/>
      <c r="PJ50" s="329"/>
      <c r="PK50" s="329"/>
      <c r="PL50" s="329"/>
      <c r="PM50" s="329"/>
      <c r="PN50" s="329"/>
      <c r="PO50" s="329"/>
      <c r="PP50" s="329"/>
      <c r="PQ50" s="329"/>
      <c r="PR50" s="329"/>
      <c r="PS50" s="329"/>
      <c r="PT50" s="329"/>
      <c r="PU50" s="329"/>
      <c r="PV50" s="329"/>
      <c r="PW50" s="329"/>
      <c r="PX50" s="329"/>
      <c r="PY50" s="329"/>
      <c r="PZ50" s="329"/>
      <c r="QA50" s="329"/>
      <c r="QB50" s="329"/>
      <c r="QC50" s="329"/>
      <c r="QD50" s="329"/>
      <c r="QE50" s="329"/>
      <c r="QF50" s="329"/>
      <c r="QG50" s="329"/>
      <c r="QH50" s="329"/>
      <c r="QI50" s="329"/>
      <c r="QJ50" s="329"/>
      <c r="QK50" s="329"/>
      <c r="QL50" s="329"/>
      <c r="QM50" s="329"/>
      <c r="QN50" s="329"/>
      <c r="QO50" s="329"/>
      <c r="QP50" s="329"/>
      <c r="QQ50" s="329"/>
      <c r="QR50" s="329"/>
      <c r="QS50" s="329"/>
      <c r="QT50" s="329"/>
      <c r="QU50" s="329"/>
      <c r="QV50" s="329"/>
      <c r="QW50" s="329"/>
      <c r="QX50" s="329"/>
      <c r="QY50" s="329"/>
      <c r="QZ50" s="329"/>
      <c r="RA50" s="329"/>
      <c r="RB50" s="329"/>
      <c r="RC50" s="329"/>
      <c r="RD50" s="329"/>
      <c r="RE50" s="329"/>
      <c r="RF50" s="329"/>
      <c r="RG50" s="329"/>
      <c r="RH50" s="329"/>
    </row>
    <row r="51" spans="1:476" customFormat="1" ht="15" customHeight="1" x14ac:dyDescent="0.25">
      <c r="LP51" s="2"/>
      <c r="LQ51" s="274"/>
      <c r="LR51" s="319"/>
      <c r="LS51" s="274"/>
      <c r="LT51" s="274"/>
      <c r="LU51" s="274"/>
      <c r="LV51" s="319"/>
      <c r="LW51" s="274"/>
      <c r="LX51" s="274"/>
      <c r="LY51" s="274"/>
      <c r="LZ51" s="319"/>
      <c r="MA51" s="274"/>
      <c r="MB51" s="274"/>
      <c r="MC51" s="274"/>
      <c r="MD51" s="319"/>
      <c r="ME51" s="274"/>
      <c r="MF51" s="274"/>
      <c r="MG51" s="274"/>
      <c r="MH51" s="319"/>
      <c r="MI51" s="274"/>
      <c r="MJ51" s="274"/>
      <c r="MK51" s="274"/>
      <c r="ML51" s="319"/>
      <c r="MM51" s="274"/>
      <c r="MN51" s="274"/>
      <c r="MO51" s="274"/>
      <c r="MP51" s="319"/>
      <c r="MQ51" s="274"/>
      <c r="MR51" s="274"/>
      <c r="MS51" s="274"/>
      <c r="MT51" s="319"/>
      <c r="MU51" s="274"/>
      <c r="MV51" s="274"/>
      <c r="MW51" s="274"/>
      <c r="MX51" s="319"/>
      <c r="MY51" s="274"/>
      <c r="MZ51" s="274"/>
      <c r="NA51" s="274"/>
      <c r="NB51" s="319"/>
      <c r="NC51" s="274"/>
      <c r="ND51" s="274"/>
      <c r="NE51" s="274"/>
      <c r="NF51" s="319"/>
      <c r="NG51" s="274"/>
      <c r="NH51" s="274"/>
      <c r="NI51" s="274"/>
      <c r="NJ51" s="319"/>
      <c r="NK51" s="274"/>
      <c r="NL51" s="274"/>
      <c r="NM51" s="274"/>
      <c r="NN51" s="319"/>
      <c r="NO51" s="274"/>
      <c r="NP51" s="274"/>
      <c r="NQ51" s="274"/>
      <c r="NR51" s="319"/>
      <c r="NS51" s="274"/>
      <c r="NT51" s="274"/>
      <c r="NU51" s="274"/>
      <c r="NV51" s="319"/>
      <c r="NW51" s="274"/>
      <c r="NX51" s="274"/>
      <c r="NY51" s="274"/>
      <c r="NZ51" s="319"/>
      <c r="OA51" s="274"/>
      <c r="OB51" s="274"/>
      <c r="OC51" s="274"/>
      <c r="OD51" s="319"/>
      <c r="OE51" s="274"/>
      <c r="OF51" s="274"/>
      <c r="OG51" s="274"/>
      <c r="OH51" s="319"/>
      <c r="OI51" s="274"/>
      <c r="OJ51" s="274"/>
      <c r="OK51" s="274"/>
      <c r="OL51" s="319"/>
      <c r="OM51" s="274"/>
      <c r="ON51" s="274"/>
      <c r="OO51" s="274"/>
      <c r="OP51" s="319"/>
      <c r="OQ51" s="274"/>
      <c r="OR51" s="274"/>
      <c r="OS51" s="274"/>
      <c r="OT51" s="319"/>
      <c r="OU51" s="274"/>
      <c r="OV51" s="274"/>
      <c r="OW51" s="274"/>
      <c r="OX51" s="319"/>
      <c r="OY51" s="274"/>
      <c r="OZ51" s="274"/>
      <c r="PA51" s="274"/>
      <c r="PB51" s="319"/>
      <c r="PC51" s="274"/>
      <c r="PD51" s="274"/>
      <c r="PE51" s="274"/>
      <c r="PF51" s="319"/>
      <c r="PG51" s="274"/>
      <c r="PH51" s="274"/>
      <c r="PI51" s="274"/>
      <c r="PJ51" s="319"/>
      <c r="PK51" s="274"/>
      <c r="PL51" s="274"/>
      <c r="PM51" s="274"/>
      <c r="PN51" s="319"/>
      <c r="PO51" s="274"/>
      <c r="PP51" s="274"/>
      <c r="PQ51" s="274"/>
      <c r="PR51" s="319"/>
      <c r="PS51" s="274"/>
      <c r="PT51" s="274"/>
      <c r="PU51" s="274"/>
      <c r="PV51" s="319"/>
      <c r="PW51" s="274"/>
      <c r="PX51" s="274"/>
      <c r="PY51" s="274"/>
      <c r="PZ51" s="319"/>
      <c r="QA51" s="274"/>
      <c r="QB51" s="274"/>
      <c r="QC51" s="274"/>
      <c r="QD51" s="319"/>
      <c r="QE51" s="274"/>
      <c r="QF51" s="274"/>
      <c r="QG51" s="274"/>
      <c r="QH51" s="319"/>
      <c r="QI51" s="274"/>
      <c r="QJ51" s="274"/>
      <c r="QK51" s="274"/>
      <c r="QL51" s="319"/>
      <c r="QM51" s="274"/>
      <c r="QN51" s="274"/>
      <c r="QO51" s="274"/>
      <c r="QP51" s="319"/>
      <c r="QQ51" s="274"/>
      <c r="QR51" s="274"/>
      <c r="QS51" s="274"/>
      <c r="QT51" s="319"/>
      <c r="QU51" s="274"/>
      <c r="QV51" s="274"/>
      <c r="QW51" s="274"/>
      <c r="QX51" s="319"/>
      <c r="QY51" s="274"/>
      <c r="QZ51" s="274"/>
      <c r="RA51" s="274"/>
      <c r="RB51" s="274"/>
      <c r="RC51" s="274"/>
      <c r="RD51" s="274"/>
      <c r="RE51" s="274"/>
      <c r="RF51" s="274"/>
      <c r="RG51" s="274"/>
      <c r="RH51" s="274"/>
    </row>
    <row r="52" spans="1:476" x14ac:dyDescent="0.25">
      <c r="B52" s="491" t="s">
        <v>387</v>
      </c>
      <c r="C52" s="491"/>
      <c r="D52" s="491"/>
      <c r="E52" s="491"/>
      <c r="F52" s="491"/>
      <c r="G52" s="6"/>
      <c r="H52" s="6"/>
      <c r="I52" s="6"/>
      <c r="J52" s="6"/>
      <c r="K52" s="6"/>
      <c r="L52" s="6"/>
      <c r="M52" s="6"/>
      <c r="N52" s="6"/>
      <c r="O52" s="6"/>
      <c r="P52" s="6"/>
      <c r="Q52" s="6"/>
      <c r="R52" s="6"/>
      <c r="S52" s="6"/>
      <c r="T52" s="6"/>
      <c r="U52" s="6"/>
      <c r="V52" s="6"/>
      <c r="W52" s="6"/>
      <c r="X52" s="6"/>
      <c r="Y52" s="6"/>
      <c r="Z52" s="6"/>
      <c r="AA52" s="158"/>
      <c r="AB52" s="12"/>
      <c r="AC52" s="12"/>
      <c r="AD52" s="12"/>
      <c r="AE52" s="6"/>
      <c r="AF52" s="6"/>
      <c r="AG52" s="6"/>
      <c r="LQ52" s="325"/>
      <c r="LR52" s="337"/>
      <c r="LS52" s="329"/>
      <c r="LT52" s="325"/>
      <c r="LU52" s="325"/>
      <c r="LV52" s="337"/>
      <c r="LW52" s="329"/>
      <c r="LX52" s="324"/>
      <c r="LY52" s="325"/>
      <c r="LZ52" s="337"/>
      <c r="MA52" s="329"/>
      <c r="MB52" s="325"/>
      <c r="MC52" s="325"/>
      <c r="MD52" s="337"/>
      <c r="ME52" s="329"/>
      <c r="MF52" s="329"/>
      <c r="MG52" s="325"/>
      <c r="MH52" s="337"/>
      <c r="MI52" s="329"/>
      <c r="MJ52" s="329"/>
      <c r="MK52" s="325"/>
      <c r="ML52" s="337"/>
      <c r="MM52" s="329"/>
      <c r="MN52" s="329"/>
      <c r="MO52" s="325"/>
      <c r="MP52" s="337"/>
      <c r="MQ52" s="329"/>
      <c r="MR52" s="329"/>
      <c r="MS52" s="325"/>
      <c r="MT52" s="337"/>
      <c r="MU52" s="329"/>
      <c r="MV52" s="329"/>
      <c r="MW52" s="325"/>
      <c r="MX52" s="337"/>
      <c r="MY52" s="329"/>
      <c r="MZ52" s="329"/>
      <c r="NA52" s="325"/>
      <c r="NB52" s="337"/>
      <c r="NC52" s="329"/>
      <c r="ND52" s="329"/>
      <c r="NE52" s="325"/>
      <c r="NF52" s="337"/>
      <c r="NG52" s="329"/>
      <c r="NH52" s="325"/>
      <c r="NI52" s="325"/>
      <c r="NJ52" s="337"/>
      <c r="NK52" s="329"/>
      <c r="NL52" s="324"/>
      <c r="NM52" s="325"/>
      <c r="NN52" s="337"/>
      <c r="NO52" s="329"/>
      <c r="NP52" s="325"/>
      <c r="NQ52" s="325"/>
      <c r="NR52" s="337"/>
      <c r="NS52" s="329"/>
      <c r="NT52" s="329"/>
      <c r="NU52" s="325"/>
      <c r="NV52" s="337"/>
      <c r="NW52" s="329"/>
      <c r="NX52" s="329"/>
      <c r="NY52" s="325"/>
      <c r="NZ52" s="337"/>
      <c r="OA52" s="329"/>
      <c r="OB52" s="329"/>
      <c r="OC52" s="325"/>
      <c r="OD52" s="337"/>
      <c r="OE52" s="329"/>
      <c r="OF52" s="329"/>
      <c r="OG52" s="325"/>
      <c r="OH52" s="337"/>
      <c r="OI52" s="329"/>
      <c r="OJ52" s="329"/>
      <c r="OK52" s="325"/>
      <c r="OL52" s="337"/>
      <c r="OM52" s="329"/>
      <c r="ON52" s="329"/>
      <c r="OO52" s="325"/>
      <c r="OP52" s="337"/>
      <c r="OQ52" s="329"/>
      <c r="OR52" s="329"/>
      <c r="OS52" s="325"/>
      <c r="OT52" s="337"/>
      <c r="OU52" s="329"/>
      <c r="OV52" s="325"/>
      <c r="OW52" s="325"/>
      <c r="OX52" s="337"/>
      <c r="OY52" s="329"/>
      <c r="OZ52" s="324"/>
      <c r="PA52" s="325"/>
      <c r="PB52" s="337"/>
      <c r="PC52" s="329"/>
      <c r="PD52" s="325"/>
      <c r="PE52" s="325"/>
      <c r="PF52" s="337"/>
      <c r="PG52" s="329"/>
      <c r="PH52" s="329"/>
      <c r="PI52" s="325"/>
      <c r="PJ52" s="337"/>
      <c r="PK52" s="329"/>
      <c r="PL52" s="329"/>
      <c r="PM52" s="325"/>
      <c r="PN52" s="337"/>
      <c r="PO52" s="329"/>
      <c r="PP52" s="329"/>
      <c r="PQ52" s="325"/>
      <c r="PR52" s="337"/>
      <c r="PS52" s="329"/>
      <c r="PT52" s="329"/>
      <c r="PU52" s="325"/>
      <c r="PV52" s="337"/>
      <c r="PW52" s="329"/>
      <c r="PX52" s="329"/>
      <c r="PY52" s="325"/>
      <c r="PZ52" s="337"/>
      <c r="QA52" s="329"/>
      <c r="QB52" s="329"/>
      <c r="QC52" s="325"/>
      <c r="QD52" s="337"/>
      <c r="QE52" s="329"/>
      <c r="QF52" s="329"/>
      <c r="QG52" s="325"/>
      <c r="QH52" s="337"/>
      <c r="QI52" s="329"/>
      <c r="QJ52" s="325"/>
      <c r="QK52" s="325"/>
      <c r="QL52" s="337"/>
      <c r="QM52" s="329"/>
      <c r="QN52" s="324"/>
      <c r="QO52" s="325"/>
      <c r="QP52" s="337"/>
      <c r="QQ52" s="329"/>
      <c r="QR52" s="325"/>
      <c r="QS52" s="325"/>
      <c r="QT52" s="337"/>
      <c r="QU52" s="329"/>
      <c r="QV52" s="329"/>
      <c r="QW52" s="325"/>
      <c r="QX52" s="337"/>
      <c r="QY52" s="329"/>
      <c r="QZ52" s="329"/>
      <c r="RA52" s="329"/>
      <c r="RB52" s="329"/>
      <c r="RC52" s="329"/>
      <c r="RD52" s="329"/>
      <c r="RE52" s="329"/>
      <c r="RF52" s="329"/>
      <c r="RG52" s="329"/>
      <c r="RH52" s="329"/>
    </row>
    <row r="53" spans="1:476" s="9" customFormat="1" x14ac:dyDescent="0.25">
      <c r="B53" s="157"/>
      <c r="C53" s="67"/>
      <c r="D53" s="67"/>
      <c r="E53" s="67"/>
      <c r="F53" s="67"/>
      <c r="G53" s="67"/>
      <c r="H53" s="67"/>
      <c r="I53" s="67"/>
      <c r="J53" s="67"/>
      <c r="K53" s="67"/>
      <c r="L53" s="67"/>
      <c r="M53" s="67"/>
      <c r="N53" s="67"/>
      <c r="O53" s="67"/>
      <c r="P53" s="67"/>
      <c r="Q53" s="67"/>
      <c r="R53" s="67"/>
      <c r="S53" s="67"/>
      <c r="T53" s="67"/>
      <c r="U53" s="67"/>
      <c r="V53" s="67"/>
      <c r="W53" s="67"/>
      <c r="X53" s="67"/>
      <c r="Y53" s="67"/>
      <c r="Z53" s="67"/>
      <c r="LQ53" s="325"/>
      <c r="LR53" s="337"/>
      <c r="LS53" s="329"/>
      <c r="LT53" s="325"/>
      <c r="LU53" s="325"/>
      <c r="LV53" s="337"/>
      <c r="LW53" s="329"/>
      <c r="LX53" s="324"/>
      <c r="LY53" s="325"/>
      <c r="LZ53" s="337"/>
      <c r="MA53" s="329"/>
      <c r="MB53" s="325"/>
      <c r="MC53" s="325"/>
      <c r="MD53" s="337"/>
      <c r="ME53" s="329"/>
      <c r="MF53" s="329"/>
      <c r="MG53" s="325"/>
      <c r="MH53" s="337"/>
      <c r="MI53" s="329"/>
      <c r="MJ53" s="329"/>
      <c r="MK53" s="325"/>
      <c r="ML53" s="337"/>
      <c r="MM53" s="329"/>
      <c r="MN53" s="329"/>
      <c r="MO53" s="325"/>
      <c r="MP53" s="337"/>
      <c r="MQ53" s="329"/>
      <c r="MR53" s="329"/>
      <c r="MS53" s="325"/>
      <c r="MT53" s="337"/>
      <c r="MU53" s="329"/>
      <c r="MV53" s="329"/>
      <c r="MW53" s="325"/>
      <c r="MX53" s="337"/>
      <c r="MY53" s="329"/>
      <c r="MZ53" s="329"/>
      <c r="NA53" s="325"/>
      <c r="NB53" s="337"/>
      <c r="NC53" s="329"/>
      <c r="ND53" s="329"/>
      <c r="NE53" s="325"/>
      <c r="NF53" s="337"/>
      <c r="NG53" s="329"/>
      <c r="NH53" s="325"/>
      <c r="NI53" s="325"/>
      <c r="NJ53" s="337"/>
      <c r="NK53" s="329"/>
      <c r="NL53" s="324"/>
      <c r="NM53" s="325"/>
      <c r="NN53" s="337"/>
      <c r="NO53" s="329"/>
      <c r="NP53" s="325"/>
      <c r="NQ53" s="325"/>
      <c r="NR53" s="337"/>
      <c r="NS53" s="329"/>
      <c r="NT53" s="329"/>
      <c r="NU53" s="325"/>
      <c r="NV53" s="337"/>
      <c r="NW53" s="329"/>
      <c r="NX53" s="329"/>
      <c r="NY53" s="325"/>
      <c r="NZ53" s="337"/>
      <c r="OA53" s="329"/>
      <c r="OB53" s="329"/>
      <c r="OC53" s="325"/>
      <c r="OD53" s="337"/>
      <c r="OE53" s="329"/>
      <c r="OF53" s="329"/>
      <c r="OG53" s="325"/>
      <c r="OH53" s="337"/>
      <c r="OI53" s="329"/>
      <c r="OJ53" s="329"/>
      <c r="OK53" s="325"/>
      <c r="OL53" s="337"/>
      <c r="OM53" s="329"/>
      <c r="ON53" s="329"/>
      <c r="OO53" s="325"/>
      <c r="OP53" s="337"/>
      <c r="OQ53" s="329"/>
      <c r="OR53" s="329"/>
      <c r="OS53" s="325"/>
      <c r="OT53" s="337"/>
      <c r="OU53" s="329"/>
      <c r="OV53" s="325"/>
      <c r="OW53" s="325"/>
      <c r="OX53" s="337"/>
      <c r="OY53" s="329"/>
      <c r="OZ53" s="324"/>
      <c r="PA53" s="325"/>
      <c r="PB53" s="337"/>
      <c r="PC53" s="329"/>
      <c r="PD53" s="325"/>
      <c r="PE53" s="325"/>
      <c r="PF53" s="337"/>
      <c r="PG53" s="329"/>
      <c r="PH53" s="329"/>
      <c r="PI53" s="325"/>
      <c r="PJ53" s="337"/>
      <c r="PK53" s="329"/>
      <c r="PL53" s="329"/>
      <c r="PM53" s="325"/>
      <c r="PN53" s="337"/>
      <c r="PO53" s="329"/>
      <c r="PP53" s="329"/>
      <c r="PQ53" s="325"/>
      <c r="PR53" s="337"/>
      <c r="PS53" s="329"/>
      <c r="PT53" s="329"/>
      <c r="PU53" s="325"/>
      <c r="PV53" s="337"/>
      <c r="PW53" s="329"/>
      <c r="PX53" s="329"/>
      <c r="PY53" s="325"/>
      <c r="PZ53" s="337"/>
      <c r="QA53" s="329"/>
      <c r="QB53" s="329"/>
      <c r="QC53" s="325"/>
      <c r="QD53" s="337"/>
      <c r="QE53" s="329"/>
      <c r="QF53" s="329"/>
      <c r="QG53" s="325"/>
      <c r="QH53" s="337"/>
      <c r="QI53" s="329"/>
      <c r="QJ53" s="325"/>
      <c r="QK53" s="325"/>
      <c r="QL53" s="337"/>
      <c r="QM53" s="329"/>
      <c r="QN53" s="324"/>
      <c r="QO53" s="325"/>
      <c r="QP53" s="337"/>
      <c r="QQ53" s="329"/>
      <c r="QR53" s="325"/>
      <c r="QS53" s="325"/>
      <c r="QT53" s="337"/>
      <c r="QU53" s="329"/>
      <c r="QV53" s="329"/>
      <c r="QW53" s="325"/>
      <c r="QX53" s="337"/>
      <c r="QY53" s="329"/>
      <c r="QZ53" s="329"/>
      <c r="RA53" s="329"/>
      <c r="RB53" s="329"/>
      <c r="RC53" s="329"/>
      <c r="RD53" s="329"/>
      <c r="RE53" s="329"/>
      <c r="RF53" s="329"/>
      <c r="RG53" s="329"/>
      <c r="RH53" s="329"/>
    </row>
    <row r="54" spans="1:476" ht="37.5" customHeight="1" x14ac:dyDescent="0.25">
      <c r="B54" s="426" t="s">
        <v>285</v>
      </c>
      <c r="C54" s="426"/>
      <c r="D54" s="426"/>
      <c r="E54" s="426"/>
      <c r="F54" s="426"/>
      <c r="G54" s="426"/>
      <c r="H54" s="426"/>
      <c r="I54" s="426"/>
      <c r="J54" s="426"/>
      <c r="K54" s="426"/>
      <c r="L54" s="426"/>
      <c r="M54" s="426"/>
      <c r="N54" s="426"/>
      <c r="O54" s="343" t="str">
        <f ca="1">+IF(INDIRECT("'"&amp;$B2&amp;"'!$B$323")=0,"",INDIRECT("'"&amp;$B2&amp;"'!$B$323"))</f>
        <v>NO</v>
      </c>
      <c r="P54" s="7"/>
      <c r="Q54" s="7"/>
      <c r="R54" s="7"/>
      <c r="S54" s="7"/>
      <c r="T54" s="7"/>
      <c r="U54" s="7"/>
      <c r="V54" s="7"/>
      <c r="W54" s="7"/>
      <c r="X54" s="7"/>
      <c r="Y54" s="67"/>
      <c r="Z54" s="67"/>
      <c r="AA54" s="7"/>
      <c r="AB54" s="7"/>
      <c r="AC54" s="7"/>
      <c r="AD54" s="7"/>
      <c r="AE54" s="7"/>
      <c r="AF54" s="7"/>
      <c r="AG54" s="7"/>
      <c r="AH54" s="7"/>
      <c r="AI54" s="7"/>
      <c r="AJ54" s="7"/>
      <c r="AK54" s="7"/>
      <c r="AL54" s="7"/>
      <c r="AM54" s="7"/>
      <c r="AN54" s="7"/>
      <c r="AO54" s="7"/>
      <c r="AP54" s="7"/>
      <c r="AQ54" s="7"/>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4"/>
      <c r="EQ54" s="64"/>
      <c r="ER54" s="64"/>
      <c r="ES54" s="64"/>
      <c r="ET54" s="64"/>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c r="FS54" s="64"/>
      <c r="FT54" s="64"/>
      <c r="FU54" s="64"/>
      <c r="FV54" s="64"/>
      <c r="FW54" s="64"/>
      <c r="FX54" s="64"/>
      <c r="FY54" s="64"/>
      <c r="FZ54" s="64"/>
      <c r="GA54" s="64"/>
      <c r="GB54" s="64"/>
      <c r="GC54" s="64"/>
      <c r="GD54" s="64"/>
      <c r="GE54" s="64"/>
      <c r="GF54" s="64"/>
      <c r="GG54" s="64"/>
      <c r="GH54" s="64"/>
      <c r="GI54" s="64"/>
      <c r="GJ54" s="64"/>
      <c r="GK54" s="64"/>
      <c r="GL54" s="64"/>
      <c r="GM54" s="64"/>
      <c r="GN54" s="64"/>
      <c r="GO54" s="64"/>
      <c r="GP54" s="64"/>
      <c r="GQ54" s="64"/>
      <c r="GR54" s="64"/>
      <c r="GS54" s="64"/>
      <c r="GT54" s="64"/>
      <c r="GU54" s="64"/>
      <c r="GV54" s="64"/>
      <c r="GW54" s="64"/>
      <c r="GX54" s="64"/>
      <c r="GY54" s="64"/>
      <c r="GZ54" s="64"/>
      <c r="HA54" s="64"/>
      <c r="HB54" s="64"/>
      <c r="HC54" s="64"/>
      <c r="HD54" s="64"/>
      <c r="HE54" s="64"/>
      <c r="HF54" s="64"/>
      <c r="HG54" s="64"/>
      <c r="HH54" s="64"/>
      <c r="HI54" s="64"/>
      <c r="HJ54" s="64"/>
      <c r="HK54" s="64"/>
      <c r="HL54" s="64"/>
      <c r="HM54" s="64"/>
      <c r="HN54" s="64"/>
      <c r="HO54" s="64"/>
      <c r="HP54" s="64"/>
      <c r="HQ54" s="64"/>
      <c r="HR54" s="64"/>
      <c r="HS54" s="64"/>
      <c r="HT54" s="64"/>
      <c r="HU54" s="64"/>
      <c r="HV54" s="64"/>
      <c r="HW54" s="64"/>
      <c r="HX54" s="64"/>
      <c r="HY54" s="64"/>
      <c r="HZ54" s="64"/>
      <c r="IA54" s="64"/>
      <c r="IB54" s="64"/>
      <c r="IC54" s="64"/>
      <c r="ID54" s="64"/>
      <c r="IE54" s="64"/>
      <c r="IF54" s="64"/>
      <c r="IG54" s="64"/>
      <c r="IH54" s="64"/>
      <c r="II54" s="64"/>
      <c r="IJ54" s="64"/>
      <c r="IK54" s="64"/>
      <c r="IL54" s="64"/>
      <c r="IM54" s="64"/>
      <c r="IN54" s="64"/>
      <c r="IO54" s="64"/>
      <c r="IP54" s="64"/>
      <c r="IQ54" s="64"/>
      <c r="IR54" s="64"/>
      <c r="IS54" s="64"/>
      <c r="IT54" s="64"/>
      <c r="IU54" s="64"/>
      <c r="IV54" s="64"/>
      <c r="IW54" s="64"/>
      <c r="IX54" s="64"/>
      <c r="IY54" s="64"/>
      <c r="IZ54" s="64"/>
      <c r="JA54" s="64"/>
      <c r="JB54" s="64"/>
      <c r="JC54" s="64"/>
      <c r="JD54" s="64"/>
      <c r="JE54" s="64"/>
      <c r="JF54" s="64"/>
      <c r="JG54" s="64"/>
      <c r="JH54" s="64"/>
      <c r="JI54" s="64"/>
      <c r="JJ54" s="64"/>
      <c r="JK54" s="64"/>
      <c r="JL54" s="64"/>
      <c r="JM54" s="64"/>
      <c r="JN54" s="64"/>
      <c r="JO54" s="64"/>
      <c r="JP54" s="64"/>
      <c r="JQ54" s="64"/>
      <c r="JR54" s="64"/>
      <c r="JS54" s="64"/>
      <c r="JT54" s="64"/>
      <c r="JU54" s="64"/>
      <c r="JV54" s="64"/>
      <c r="JW54" s="64"/>
      <c r="JX54" s="64"/>
      <c r="JY54" s="64"/>
      <c r="JZ54" s="64"/>
      <c r="KA54" s="64"/>
      <c r="KB54" s="64"/>
      <c r="KC54" s="64"/>
      <c r="KD54" s="64"/>
      <c r="KE54" s="64"/>
      <c r="KF54" s="64"/>
      <c r="KG54" s="64"/>
      <c r="KH54" s="64"/>
      <c r="KI54" s="64"/>
      <c r="KJ54" s="64"/>
      <c r="KK54" s="64"/>
      <c r="KL54" s="64"/>
      <c r="KM54" s="64"/>
      <c r="KN54" s="64"/>
      <c r="KO54" s="64"/>
      <c r="KP54" s="64"/>
      <c r="KQ54" s="64"/>
      <c r="KR54" s="64"/>
      <c r="KS54" s="64"/>
      <c r="KT54" s="64"/>
      <c r="KU54" s="64"/>
      <c r="KV54" s="64"/>
      <c r="KW54" s="64"/>
      <c r="KX54" s="64"/>
      <c r="KY54" s="64"/>
      <c r="KZ54" s="64"/>
      <c r="LA54" s="64"/>
      <c r="LB54" s="64"/>
      <c r="LC54" s="64"/>
      <c r="LD54" s="64"/>
      <c r="LE54" s="64"/>
      <c r="LF54" s="64"/>
      <c r="LG54" s="64"/>
      <c r="LH54" s="64"/>
      <c r="LI54" s="64"/>
      <c r="LJ54" s="64"/>
      <c r="LK54" s="64"/>
      <c r="LL54" s="64"/>
      <c r="LM54" s="64"/>
      <c r="LN54" s="64"/>
      <c r="LO54" s="64"/>
      <c r="LP54" s="75"/>
      <c r="LQ54" s="67"/>
      <c r="LR54" s="29"/>
      <c r="LS54" s="64"/>
      <c r="LT54" s="75"/>
      <c r="LU54" s="67"/>
      <c r="LV54" s="29"/>
      <c r="LW54" s="64"/>
      <c r="LX54" s="75"/>
      <c r="LY54" s="67"/>
      <c r="LZ54" s="29"/>
      <c r="MA54" s="64"/>
      <c r="MB54" s="75"/>
      <c r="MC54" s="67"/>
      <c r="MD54" s="67"/>
      <c r="ME54" s="64"/>
      <c r="MF54" s="75"/>
      <c r="MG54" s="67"/>
      <c r="MH54" s="67"/>
      <c r="MI54" s="64"/>
      <c r="MJ54" s="75"/>
      <c r="MK54" s="67"/>
      <c r="ML54" s="67"/>
      <c r="MM54" s="64"/>
      <c r="MN54" s="75"/>
      <c r="MO54" s="67"/>
      <c r="MP54" s="67"/>
      <c r="MQ54" s="64"/>
      <c r="MR54" s="75"/>
      <c r="MS54" s="67"/>
      <c r="MT54" s="67"/>
      <c r="MU54" s="64"/>
      <c r="MV54" s="75"/>
      <c r="MW54" s="67"/>
      <c r="MX54" s="67"/>
      <c r="MY54" s="64"/>
      <c r="MZ54" s="75"/>
      <c r="NA54" s="67"/>
    </row>
    <row r="55" spans="1:476" s="9" customFormat="1" ht="14.25" customHeight="1" x14ac:dyDescent="0.25">
      <c r="B55" s="141"/>
      <c r="C55" s="141"/>
      <c r="D55" s="141"/>
      <c r="E55" s="141"/>
      <c r="F55" s="141"/>
      <c r="G55" s="141"/>
      <c r="H55" s="141"/>
      <c r="I55" s="141"/>
      <c r="J55" s="141"/>
      <c r="K55" s="141"/>
      <c r="L55" s="141"/>
      <c r="M55" s="141"/>
      <c r="N55" s="141"/>
      <c r="O55" s="151"/>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c r="EO55" s="64"/>
      <c r="EP55" s="64"/>
      <c r="EQ55" s="64"/>
      <c r="ER55" s="64"/>
      <c r="ES55" s="64"/>
      <c r="ET55" s="64"/>
      <c r="EU55" s="64"/>
      <c r="EV55" s="64"/>
      <c r="EW55" s="64"/>
      <c r="EX55" s="64"/>
      <c r="EY55" s="64"/>
      <c r="EZ55" s="64"/>
      <c r="FA55" s="64"/>
      <c r="FB55" s="64"/>
      <c r="FC55" s="64"/>
      <c r="FD55" s="64"/>
      <c r="FE55" s="64"/>
      <c r="FF55" s="64"/>
      <c r="FG55" s="64"/>
      <c r="FH55" s="64"/>
      <c r="FI55" s="64"/>
      <c r="FJ55" s="64"/>
      <c r="FK55" s="64"/>
      <c r="FL55" s="64"/>
      <c r="FM55" s="64"/>
      <c r="FN55" s="64"/>
      <c r="FO55" s="64"/>
      <c r="FP55" s="64"/>
      <c r="FQ55" s="64"/>
      <c r="FR55" s="64"/>
      <c r="FS55" s="64"/>
      <c r="FT55" s="64"/>
      <c r="FU55" s="64"/>
      <c r="FV55" s="64"/>
      <c r="FW55" s="64"/>
      <c r="FX55" s="64"/>
      <c r="FY55" s="64"/>
      <c r="FZ55" s="64"/>
      <c r="GA55" s="64"/>
      <c r="GB55" s="64"/>
      <c r="GC55" s="64"/>
      <c r="GD55" s="64"/>
      <c r="GE55" s="64"/>
      <c r="GF55" s="64"/>
      <c r="GG55" s="64"/>
      <c r="GH55" s="64"/>
      <c r="GI55" s="64"/>
      <c r="GJ55" s="64"/>
      <c r="GK55" s="64"/>
      <c r="GL55" s="64"/>
      <c r="GM55" s="64"/>
      <c r="GN55" s="64"/>
      <c r="GO55" s="64"/>
      <c r="GP55" s="64"/>
      <c r="GQ55" s="64"/>
      <c r="GR55" s="64"/>
      <c r="GS55" s="64"/>
      <c r="GT55" s="64"/>
      <c r="GU55" s="64"/>
      <c r="GV55" s="64"/>
      <c r="GW55" s="64"/>
      <c r="GX55" s="64"/>
      <c r="GY55" s="64"/>
      <c r="GZ55" s="64"/>
      <c r="HA55" s="64"/>
      <c r="HB55" s="64"/>
      <c r="HC55" s="64"/>
      <c r="HD55" s="64"/>
      <c r="HE55" s="64"/>
      <c r="HF55" s="64"/>
      <c r="HG55" s="64"/>
      <c r="HH55" s="64"/>
      <c r="HI55" s="64"/>
      <c r="HJ55" s="64"/>
      <c r="HK55" s="64"/>
      <c r="HL55" s="64"/>
      <c r="HM55" s="64"/>
      <c r="HN55" s="64"/>
      <c r="HO55" s="64"/>
      <c r="HP55" s="64"/>
      <c r="HQ55" s="64"/>
      <c r="HR55" s="64"/>
      <c r="HS55" s="64"/>
      <c r="HT55" s="64"/>
      <c r="HU55" s="64"/>
      <c r="HV55" s="64"/>
      <c r="HW55" s="64"/>
      <c r="HX55" s="64"/>
      <c r="HY55" s="64"/>
      <c r="HZ55" s="64"/>
      <c r="IA55" s="64"/>
      <c r="IB55" s="64"/>
      <c r="IC55" s="64"/>
      <c r="ID55" s="64"/>
      <c r="IE55" s="64"/>
      <c r="IF55" s="64"/>
      <c r="IG55" s="64"/>
      <c r="IH55" s="64"/>
      <c r="II55" s="64"/>
      <c r="IJ55" s="64"/>
      <c r="IK55" s="64"/>
      <c r="IL55" s="64"/>
      <c r="IM55" s="64"/>
      <c r="IN55" s="64"/>
      <c r="IO55" s="64"/>
      <c r="IP55" s="64"/>
      <c r="IQ55" s="64"/>
      <c r="IR55" s="64"/>
      <c r="IS55" s="64"/>
      <c r="IT55" s="64"/>
      <c r="IU55" s="64"/>
      <c r="IV55" s="64"/>
      <c r="IW55" s="64"/>
      <c r="IX55" s="64"/>
      <c r="IY55" s="64"/>
      <c r="IZ55" s="64"/>
      <c r="JA55" s="64"/>
      <c r="JB55" s="64"/>
      <c r="JC55" s="64"/>
      <c r="JD55" s="64"/>
      <c r="JE55" s="64"/>
      <c r="JF55" s="64"/>
      <c r="JG55" s="64"/>
      <c r="JH55" s="64"/>
      <c r="JI55" s="64"/>
      <c r="JJ55" s="64"/>
      <c r="JK55" s="64"/>
      <c r="JL55" s="64"/>
      <c r="JM55" s="64"/>
      <c r="JN55" s="64"/>
      <c r="JO55" s="64"/>
      <c r="JP55" s="64"/>
      <c r="JQ55" s="64"/>
      <c r="JR55" s="64"/>
      <c r="JS55" s="64"/>
      <c r="JT55" s="64"/>
      <c r="JU55" s="64"/>
      <c r="JV55" s="64"/>
      <c r="JW55" s="64"/>
      <c r="JX55" s="64"/>
      <c r="JY55" s="64"/>
      <c r="JZ55" s="64"/>
      <c r="KA55" s="64"/>
      <c r="KB55" s="64"/>
      <c r="KC55" s="64"/>
      <c r="KD55" s="64"/>
      <c r="KE55" s="64"/>
      <c r="KF55" s="64"/>
      <c r="KG55" s="64"/>
      <c r="KH55" s="64"/>
      <c r="KI55" s="64"/>
      <c r="KJ55" s="64"/>
      <c r="KK55" s="64"/>
      <c r="KL55" s="64"/>
      <c r="KM55" s="64"/>
      <c r="KN55" s="64"/>
      <c r="KO55" s="64"/>
      <c r="KP55" s="64"/>
      <c r="KQ55" s="64"/>
      <c r="KR55" s="64"/>
      <c r="KS55" s="64"/>
      <c r="KT55" s="64"/>
      <c r="KU55" s="64"/>
      <c r="KV55" s="64"/>
      <c r="KW55" s="64"/>
      <c r="KX55" s="64"/>
      <c r="KY55" s="64"/>
      <c r="KZ55" s="64"/>
      <c r="LA55" s="64"/>
      <c r="LB55" s="64"/>
      <c r="LC55" s="64"/>
      <c r="LD55" s="64"/>
      <c r="LE55" s="64"/>
      <c r="LF55" s="64"/>
      <c r="LG55" s="64"/>
      <c r="LH55" s="64"/>
      <c r="LI55" s="64"/>
      <c r="LJ55" s="64"/>
      <c r="LK55" s="64"/>
      <c r="LL55" s="64"/>
      <c r="LM55" s="64"/>
      <c r="LN55" s="64"/>
      <c r="LO55" s="64"/>
      <c r="LP55" s="75"/>
      <c r="LQ55" s="67"/>
      <c r="LR55" s="29"/>
      <c r="LS55" s="64"/>
      <c r="LT55" s="75"/>
      <c r="LU55" s="67"/>
      <c r="LV55" s="29"/>
      <c r="LW55" s="64"/>
      <c r="LX55" s="75"/>
      <c r="LY55" s="67"/>
      <c r="LZ55" s="29"/>
      <c r="MA55" s="64"/>
      <c r="MB55" s="75"/>
      <c r="MC55" s="67"/>
      <c r="MD55" s="67"/>
      <c r="ME55" s="64"/>
      <c r="MF55" s="75"/>
      <c r="MG55" s="67"/>
      <c r="MH55" s="67"/>
      <c r="MI55" s="64"/>
      <c r="MJ55" s="75"/>
      <c r="MK55" s="67"/>
      <c r="ML55" s="67"/>
      <c r="MM55" s="64"/>
      <c r="MN55" s="75"/>
      <c r="MO55" s="67"/>
      <c r="MP55" s="67"/>
      <c r="MQ55" s="64"/>
      <c r="MR55" s="75"/>
      <c r="MS55" s="67"/>
      <c r="MT55" s="67"/>
      <c r="MU55" s="64"/>
      <c r="MV55" s="75"/>
      <c r="MW55" s="67"/>
      <c r="MX55" s="67"/>
      <c r="MY55" s="64"/>
      <c r="MZ55" s="75"/>
      <c r="NA55" s="67"/>
    </row>
    <row r="56" spans="1:476" s="9" customFormat="1" ht="37.5" customHeight="1" x14ac:dyDescent="0.25">
      <c r="B56" s="426" t="s">
        <v>391</v>
      </c>
      <c r="C56" s="426"/>
      <c r="D56" s="426"/>
      <c r="E56" s="426"/>
      <c r="F56" s="426"/>
      <c r="G56" s="426"/>
      <c r="H56" s="426"/>
      <c r="I56" s="281"/>
      <c r="J56" s="279"/>
      <c r="K56" s="279"/>
      <c r="L56" s="279"/>
      <c r="M56" s="279"/>
      <c r="N56" s="279"/>
      <c r="O56" s="279"/>
      <c r="P56" s="67"/>
      <c r="Q56" s="494"/>
      <c r="R56" s="494"/>
      <c r="S56" s="494"/>
      <c r="T56" s="494"/>
      <c r="U56" s="494"/>
      <c r="V56" s="494"/>
      <c r="W56" s="494"/>
      <c r="X56" s="494"/>
      <c r="Y56" s="67"/>
      <c r="Z56" s="494"/>
      <c r="AA56" s="494"/>
      <c r="AB56" s="494"/>
      <c r="AC56" s="494"/>
      <c r="AD56" s="494"/>
      <c r="AE56" s="494"/>
      <c r="AF56" s="494"/>
      <c r="AG56" s="494"/>
      <c r="AH56" s="67"/>
      <c r="AI56" s="67"/>
      <c r="AJ56" s="67"/>
      <c r="AK56" s="67"/>
      <c r="AL56" s="67"/>
      <c r="AM56" s="67"/>
      <c r="AN56" s="67"/>
      <c r="AO56" s="67"/>
      <c r="AP56" s="67"/>
      <c r="AQ56" s="67"/>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c r="EO56" s="64"/>
      <c r="EP56" s="64"/>
      <c r="EQ56" s="64"/>
      <c r="ER56" s="64"/>
      <c r="ES56" s="64"/>
      <c r="ET56" s="64"/>
      <c r="EU56" s="64"/>
      <c r="EV56" s="64"/>
      <c r="EW56" s="64"/>
      <c r="EX56" s="64"/>
      <c r="EY56" s="64"/>
      <c r="EZ56" s="64"/>
      <c r="FA56" s="64"/>
      <c r="FB56" s="64"/>
      <c r="FC56" s="64"/>
      <c r="FD56" s="64"/>
      <c r="FE56" s="64"/>
      <c r="FF56" s="64"/>
      <c r="FG56" s="64"/>
      <c r="FH56" s="64"/>
      <c r="FI56" s="64"/>
      <c r="FJ56" s="64"/>
      <c r="FK56" s="64"/>
      <c r="FL56" s="64"/>
      <c r="FM56" s="64"/>
      <c r="FN56" s="64"/>
      <c r="FO56" s="64"/>
      <c r="FP56" s="64"/>
      <c r="FQ56" s="64"/>
      <c r="FR56" s="64"/>
      <c r="FS56" s="64"/>
      <c r="FT56" s="64"/>
      <c r="FU56" s="64"/>
      <c r="FV56" s="64"/>
      <c r="FW56" s="64"/>
      <c r="FX56" s="64"/>
      <c r="FY56" s="64"/>
      <c r="FZ56" s="64"/>
      <c r="GA56" s="64"/>
      <c r="GB56" s="64"/>
      <c r="GC56" s="64"/>
      <c r="GD56" s="64"/>
      <c r="GE56" s="64"/>
      <c r="GF56" s="64"/>
      <c r="GG56" s="64"/>
      <c r="GH56" s="64"/>
      <c r="GI56" s="64"/>
      <c r="GJ56" s="64"/>
      <c r="GK56" s="64"/>
      <c r="GL56" s="64"/>
      <c r="GM56" s="64"/>
      <c r="GN56" s="64"/>
      <c r="GO56" s="64"/>
      <c r="GP56" s="64"/>
      <c r="GQ56" s="64"/>
      <c r="GR56" s="64"/>
      <c r="GS56" s="64"/>
      <c r="GT56" s="64"/>
      <c r="GU56" s="64"/>
      <c r="GV56" s="64"/>
      <c r="GW56" s="64"/>
      <c r="GX56" s="64"/>
      <c r="GY56" s="64"/>
      <c r="GZ56" s="64"/>
      <c r="HA56" s="64"/>
      <c r="HB56" s="64"/>
      <c r="HC56" s="64"/>
      <c r="HD56" s="64"/>
      <c r="HE56" s="64"/>
      <c r="HF56" s="64"/>
      <c r="HG56" s="64"/>
      <c r="HH56" s="64"/>
      <c r="HI56" s="64"/>
      <c r="HJ56" s="64"/>
      <c r="HK56" s="64"/>
      <c r="HL56" s="64"/>
      <c r="HM56" s="64"/>
      <c r="HN56" s="64"/>
      <c r="HO56" s="64"/>
      <c r="HP56" s="64"/>
      <c r="HQ56" s="64"/>
      <c r="HR56" s="64"/>
      <c r="HS56" s="64"/>
      <c r="HT56" s="64"/>
      <c r="HU56" s="64"/>
      <c r="HV56" s="64"/>
      <c r="HW56" s="64"/>
      <c r="HX56" s="64"/>
      <c r="HY56" s="64"/>
      <c r="HZ56" s="64"/>
      <c r="IA56" s="64"/>
      <c r="IB56" s="64"/>
      <c r="IC56" s="64"/>
      <c r="ID56" s="64"/>
      <c r="IE56" s="64"/>
      <c r="IF56" s="64"/>
      <c r="IG56" s="64"/>
      <c r="IH56" s="64"/>
      <c r="II56" s="64"/>
      <c r="IJ56" s="64"/>
      <c r="IK56" s="64"/>
      <c r="IL56" s="64"/>
      <c r="IM56" s="64"/>
      <c r="IN56" s="64"/>
      <c r="IO56" s="64"/>
      <c r="IP56" s="64"/>
      <c r="IQ56" s="64"/>
      <c r="IR56" s="64"/>
      <c r="IS56" s="64"/>
      <c r="IT56" s="64"/>
      <c r="IU56" s="64"/>
      <c r="IV56" s="64"/>
      <c r="IW56" s="64"/>
      <c r="IX56" s="64"/>
      <c r="IY56" s="64"/>
      <c r="IZ56" s="64"/>
      <c r="JA56" s="64"/>
      <c r="JB56" s="64"/>
      <c r="JC56" s="64"/>
      <c r="JD56" s="64"/>
      <c r="JE56" s="64"/>
      <c r="JF56" s="64"/>
      <c r="JG56" s="64"/>
      <c r="JH56" s="64"/>
      <c r="JI56" s="64"/>
      <c r="JJ56" s="64"/>
      <c r="JK56" s="64"/>
      <c r="JL56" s="64"/>
      <c r="JM56" s="64"/>
      <c r="JN56" s="64"/>
      <c r="JO56" s="64"/>
      <c r="JP56" s="64"/>
      <c r="JQ56" s="64"/>
      <c r="JR56" s="64"/>
      <c r="JS56" s="64"/>
      <c r="JT56" s="64"/>
      <c r="JU56" s="64"/>
      <c r="JV56" s="64"/>
      <c r="JW56" s="64"/>
      <c r="JX56" s="64"/>
      <c r="JY56" s="64"/>
      <c r="JZ56" s="64"/>
      <c r="KA56" s="64"/>
      <c r="KB56" s="64"/>
      <c r="KC56" s="64"/>
      <c r="KD56" s="64"/>
      <c r="KE56" s="64"/>
      <c r="KF56" s="64"/>
      <c r="KG56" s="64"/>
      <c r="KH56" s="64"/>
      <c r="KI56" s="64"/>
      <c r="KJ56" s="64"/>
      <c r="KK56" s="64"/>
      <c r="KL56" s="64"/>
      <c r="KM56" s="64"/>
      <c r="KN56" s="64"/>
      <c r="KO56" s="64"/>
      <c r="KP56" s="64"/>
      <c r="KQ56" s="64"/>
      <c r="KR56" s="64"/>
      <c r="KS56" s="64"/>
      <c r="KT56" s="64"/>
      <c r="KU56" s="64"/>
      <c r="KV56" s="64"/>
      <c r="KW56" s="64"/>
      <c r="KX56" s="64"/>
      <c r="KY56" s="64"/>
      <c r="KZ56" s="64"/>
      <c r="LA56" s="64"/>
      <c r="LB56" s="64"/>
      <c r="LC56" s="64"/>
      <c r="LD56" s="64"/>
      <c r="LE56" s="64"/>
      <c r="LF56" s="64"/>
      <c r="LG56" s="64"/>
      <c r="LH56" s="64"/>
      <c r="LI56" s="64"/>
      <c r="LJ56" s="64"/>
      <c r="LK56" s="64"/>
      <c r="LL56" s="64"/>
      <c r="LM56" s="64"/>
      <c r="LN56" s="64"/>
      <c r="LO56" s="64"/>
      <c r="LP56" s="75"/>
      <c r="LQ56" s="67"/>
      <c r="LR56" s="29"/>
      <c r="LS56" s="64"/>
      <c r="LT56" s="75"/>
      <c r="LU56" s="67"/>
      <c r="LV56" s="29"/>
      <c r="LW56" s="64"/>
      <c r="LX56" s="75"/>
      <c r="LY56" s="67"/>
      <c r="LZ56" s="29"/>
      <c r="MA56" s="64"/>
      <c r="MB56" s="75"/>
      <c r="MC56" s="67"/>
      <c r="MD56" s="67"/>
      <c r="ME56" s="64"/>
      <c r="MF56" s="75"/>
      <c r="MG56" s="67"/>
      <c r="MH56" s="67"/>
      <c r="MI56" s="64"/>
      <c r="MJ56" s="75"/>
      <c r="MK56" s="67"/>
      <c r="ML56" s="67"/>
      <c r="MM56" s="64"/>
      <c r="MN56" s="75"/>
      <c r="MO56" s="67"/>
      <c r="MP56" s="67"/>
      <c r="MQ56" s="64"/>
      <c r="MR56" s="75"/>
      <c r="MS56" s="67"/>
      <c r="MT56" s="67"/>
      <c r="MU56" s="64"/>
      <c r="MV56" s="75"/>
      <c r="MW56" s="67"/>
      <c r="MX56" s="67"/>
      <c r="MY56" s="64"/>
      <c r="MZ56" s="75"/>
      <c r="NA56" s="67"/>
    </row>
    <row r="57" spans="1:476" x14ac:dyDescent="0.25">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7"/>
      <c r="IP57" s="67"/>
      <c r="IQ57" s="67"/>
      <c r="IR57" s="67"/>
      <c r="IS57" s="67"/>
      <c r="IT57" s="67"/>
      <c r="IU57" s="67"/>
      <c r="IV57" s="67"/>
      <c r="IW57" s="67"/>
      <c r="IX57" s="67"/>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76"/>
      <c r="LQ57" s="67"/>
      <c r="LR57" s="29"/>
      <c r="LS57" s="67"/>
      <c r="LT57" s="76"/>
      <c r="LU57" s="67"/>
      <c r="LV57" s="29"/>
      <c r="LW57" s="67"/>
      <c r="LX57" s="76"/>
      <c r="LY57" s="67"/>
      <c r="LZ57" s="29"/>
      <c r="MA57" s="67"/>
      <c r="MB57" s="76"/>
      <c r="MC57" s="67"/>
      <c r="MD57" s="67"/>
      <c r="ME57" s="67"/>
      <c r="MF57" s="76"/>
      <c r="MG57" s="67"/>
      <c r="MH57" s="67"/>
      <c r="MI57" s="67"/>
      <c r="MJ57" s="76"/>
      <c r="MK57" s="67"/>
      <c r="ML57" s="67"/>
      <c r="MM57" s="67"/>
      <c r="MN57" s="76"/>
      <c r="MO57" s="67"/>
      <c r="MP57" s="67"/>
      <c r="MQ57" s="67"/>
      <c r="MR57" s="76"/>
      <c r="MS57" s="67"/>
      <c r="MT57" s="67"/>
      <c r="MU57" s="67"/>
      <c r="MV57" s="76"/>
      <c r="MW57" s="67"/>
      <c r="MX57" s="67"/>
      <c r="MY57" s="67"/>
      <c r="MZ57" s="76"/>
      <c r="NA57" s="67"/>
    </row>
    <row r="58" spans="1:476" ht="35.25" customHeight="1" x14ac:dyDescent="0.25">
      <c r="B58" s="473" t="s">
        <v>390</v>
      </c>
      <c r="C58" s="473"/>
      <c r="D58" s="473"/>
      <c r="E58" s="473"/>
      <c r="F58" s="473"/>
      <c r="G58" s="106"/>
      <c r="H58" s="488" t="str">
        <f ca="1">+IF(INDIRECT("'"&amp;$B2&amp;"'!$B$324")=0,"",INDIRECT("'"&amp;$B2&amp;"'!$B$324"))</f>
        <v/>
      </c>
      <c r="I58" s="488"/>
      <c r="J58" s="488"/>
      <c r="K58" s="488"/>
      <c r="L58" s="488"/>
      <c r="M58" s="488"/>
      <c r="N58" s="488"/>
      <c r="O58" s="488"/>
      <c r="P58" s="280"/>
      <c r="Q58" s="478"/>
      <c r="R58" s="478"/>
      <c r="S58" s="478"/>
      <c r="T58" s="478"/>
      <c r="U58" s="478"/>
      <c r="V58" s="478"/>
      <c r="W58" s="478"/>
      <c r="X58" s="478"/>
      <c r="Y58" s="67"/>
      <c r="Z58" s="478"/>
      <c r="AA58" s="478"/>
      <c r="AB58" s="478"/>
      <c r="AC58" s="478"/>
      <c r="AD58" s="478"/>
      <c r="AE58" s="478"/>
      <c r="AF58" s="478"/>
      <c r="AG58" s="478"/>
      <c r="AH58" s="7"/>
      <c r="AI58" s="7"/>
      <c r="AJ58" s="7"/>
      <c r="AK58" s="7"/>
      <c r="AL58" s="7"/>
      <c r="AM58" s="7"/>
      <c r="AN58" s="7"/>
      <c r="AO58" s="7"/>
      <c r="AP58" s="7"/>
      <c r="AQ58" s="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c r="EO58" s="67"/>
      <c r="EP58" s="67"/>
      <c r="EQ58" s="67"/>
      <c r="ER58" s="67"/>
      <c r="ES58" s="67"/>
      <c r="ET58" s="67"/>
      <c r="EU58" s="67"/>
      <c r="EV58" s="67"/>
      <c r="EW58" s="67"/>
      <c r="EX58" s="67"/>
      <c r="EY58" s="67"/>
      <c r="EZ58" s="67"/>
      <c r="FA58" s="67"/>
      <c r="FB58" s="67"/>
      <c r="FC58" s="67"/>
      <c r="FD58" s="67"/>
      <c r="FE58" s="67"/>
      <c r="FF58" s="67"/>
      <c r="FG58" s="67"/>
      <c r="FH58" s="67"/>
      <c r="FI58" s="67"/>
      <c r="FJ58" s="67"/>
      <c r="FK58" s="67"/>
      <c r="FL58" s="67"/>
      <c r="FM58" s="67"/>
      <c r="FN58" s="67"/>
      <c r="FO58" s="67"/>
      <c r="FP58" s="67"/>
      <c r="FQ58" s="67"/>
      <c r="FR58" s="67"/>
      <c r="FS58" s="67"/>
      <c r="FT58" s="67"/>
      <c r="FU58" s="67"/>
      <c r="FV58" s="67"/>
      <c r="FW58" s="67"/>
      <c r="FX58" s="67"/>
      <c r="FY58" s="67"/>
      <c r="FZ58" s="67"/>
      <c r="GA58" s="67"/>
      <c r="GB58" s="67"/>
      <c r="GC58" s="67"/>
      <c r="GD58" s="67"/>
      <c r="GE58" s="67"/>
      <c r="GF58" s="67"/>
      <c r="GG58" s="67"/>
      <c r="GH58" s="67"/>
      <c r="GI58" s="67"/>
      <c r="GJ58" s="67"/>
      <c r="GK58" s="67"/>
      <c r="GL58" s="67"/>
      <c r="GM58" s="67"/>
      <c r="GN58" s="67"/>
      <c r="GO58" s="67"/>
      <c r="GP58" s="67"/>
      <c r="GQ58" s="67"/>
      <c r="GR58" s="67"/>
      <c r="GS58" s="67"/>
      <c r="GT58" s="67"/>
      <c r="GU58" s="67"/>
      <c r="GV58" s="67"/>
      <c r="GW58" s="67"/>
      <c r="GX58" s="67"/>
      <c r="GY58" s="67"/>
      <c r="GZ58" s="67"/>
      <c r="HA58" s="67"/>
      <c r="HB58" s="67"/>
      <c r="HC58" s="67"/>
      <c r="HD58" s="67"/>
      <c r="HE58" s="67"/>
      <c r="HF58" s="67"/>
      <c r="HG58" s="67"/>
      <c r="HH58" s="67"/>
      <c r="HI58" s="67"/>
      <c r="HJ58" s="67"/>
      <c r="HK58" s="67"/>
      <c r="HL58" s="67"/>
      <c r="HM58" s="67"/>
      <c r="HN58" s="67"/>
      <c r="HO58" s="67"/>
      <c r="HP58" s="67"/>
      <c r="HQ58" s="67"/>
      <c r="HR58" s="67"/>
      <c r="HS58" s="67"/>
      <c r="HT58" s="67"/>
      <c r="HU58" s="67"/>
      <c r="HV58" s="67"/>
      <c r="HW58" s="67"/>
      <c r="HX58" s="67"/>
      <c r="HY58" s="67"/>
      <c r="HZ58" s="67"/>
      <c r="IA58" s="67"/>
      <c r="IB58" s="67"/>
      <c r="IC58" s="67"/>
      <c r="ID58" s="67"/>
      <c r="IE58" s="67"/>
      <c r="IF58" s="67"/>
      <c r="IG58" s="67"/>
      <c r="IH58" s="67"/>
      <c r="II58" s="67"/>
      <c r="IJ58" s="67"/>
      <c r="IK58" s="67"/>
      <c r="IL58" s="67"/>
      <c r="IM58" s="67"/>
      <c r="IN58" s="67"/>
      <c r="IO58" s="67"/>
      <c r="IP58" s="67"/>
      <c r="IQ58" s="67"/>
      <c r="IR58" s="67"/>
      <c r="IS58" s="67"/>
      <c r="IT58" s="67"/>
      <c r="IU58" s="67"/>
      <c r="IV58" s="67"/>
      <c r="IW58" s="67"/>
      <c r="IX58" s="67"/>
      <c r="IY58" s="67"/>
      <c r="IZ58" s="67"/>
      <c r="JA58" s="67"/>
      <c r="JB58" s="67"/>
      <c r="JC58" s="67"/>
      <c r="JD58" s="67"/>
      <c r="JE58" s="67"/>
      <c r="JF58" s="67"/>
      <c r="JG58" s="67"/>
      <c r="JH58" s="67"/>
      <c r="JI58" s="67"/>
      <c r="JJ58" s="67"/>
      <c r="JK58" s="67"/>
      <c r="JL58" s="67"/>
      <c r="JM58" s="67"/>
      <c r="JN58" s="67"/>
      <c r="JO58" s="67"/>
      <c r="JP58" s="67"/>
      <c r="JQ58" s="67"/>
      <c r="JR58" s="67"/>
      <c r="JS58" s="67"/>
      <c r="JT58" s="67"/>
      <c r="JU58" s="67"/>
      <c r="JV58" s="67"/>
      <c r="JW58" s="67"/>
      <c r="JX58" s="67"/>
      <c r="JY58" s="67"/>
      <c r="JZ58" s="67"/>
      <c r="KA58" s="67"/>
      <c r="KB58" s="67"/>
      <c r="KC58" s="67"/>
      <c r="KD58" s="67"/>
      <c r="KE58" s="67"/>
      <c r="KF58" s="67"/>
      <c r="KG58" s="67"/>
      <c r="KH58" s="67"/>
      <c r="KI58" s="67"/>
      <c r="KJ58" s="67"/>
      <c r="KK58" s="67"/>
      <c r="KL58" s="67"/>
      <c r="KM58" s="67"/>
      <c r="KN58" s="67"/>
      <c r="KO58" s="67"/>
      <c r="KP58" s="67"/>
      <c r="KQ58" s="67"/>
      <c r="KR58" s="67"/>
      <c r="KS58" s="67"/>
      <c r="KT58" s="67"/>
      <c r="KU58" s="67"/>
      <c r="KV58" s="67"/>
      <c r="KW58" s="67"/>
      <c r="KX58" s="67"/>
      <c r="KY58" s="67"/>
      <c r="KZ58" s="67"/>
      <c r="LA58" s="67"/>
      <c r="LB58" s="67"/>
      <c r="LC58" s="67"/>
      <c r="LD58" s="67"/>
      <c r="LE58" s="67"/>
      <c r="LF58" s="67"/>
      <c r="LG58" s="67"/>
      <c r="LH58" s="67"/>
      <c r="LI58" s="67"/>
      <c r="LJ58" s="67"/>
      <c r="LK58" s="67"/>
      <c r="LL58" s="67"/>
      <c r="LM58" s="67"/>
      <c r="LN58" s="67"/>
      <c r="LO58" s="67"/>
      <c r="LP58" s="76"/>
      <c r="LQ58" s="67"/>
      <c r="LR58" s="29"/>
      <c r="LS58" s="67"/>
      <c r="LT58" s="76"/>
      <c r="LU58" s="67"/>
      <c r="LV58" s="29"/>
      <c r="LW58" s="67"/>
      <c r="LX58" s="76"/>
      <c r="LY58" s="67"/>
      <c r="LZ58" s="29"/>
      <c r="MA58" s="67"/>
      <c r="MB58" s="76"/>
      <c r="MC58" s="67"/>
      <c r="MD58" s="67"/>
      <c r="ME58" s="67"/>
      <c r="MF58" s="76"/>
      <c r="MG58" s="67"/>
      <c r="MH58" s="67"/>
      <c r="MI58" s="67"/>
      <c r="MJ58" s="76"/>
      <c r="MK58" s="67"/>
      <c r="ML58" s="67"/>
      <c r="MM58" s="67"/>
      <c r="MN58" s="76"/>
      <c r="MO58" s="67"/>
      <c r="MP58" s="67"/>
      <c r="MQ58" s="67"/>
      <c r="MR58" s="76"/>
      <c r="MS58" s="67"/>
      <c r="MT58" s="67"/>
      <c r="MU58" s="67"/>
      <c r="MV58" s="76"/>
      <c r="MW58" s="67"/>
      <c r="MX58" s="67"/>
      <c r="MY58" s="67"/>
      <c r="MZ58" s="76"/>
      <c r="NA58" s="67"/>
    </row>
    <row r="59" spans="1:476" x14ac:dyDescent="0.25">
      <c r="B59" s="106"/>
      <c r="C59" s="106"/>
      <c r="D59" s="106"/>
      <c r="E59" s="106"/>
      <c r="F59" s="106"/>
      <c r="G59" s="106"/>
      <c r="H59" s="106"/>
      <c r="I59" s="106"/>
      <c r="J59" s="7"/>
      <c r="K59" s="7"/>
      <c r="L59" s="7"/>
      <c r="M59" s="7"/>
      <c r="N59" s="7"/>
      <c r="O59" s="7"/>
      <c r="P59" s="67"/>
      <c r="Q59" s="106"/>
      <c r="R59" s="106"/>
      <c r="S59" s="7"/>
      <c r="T59" s="7"/>
      <c r="U59" s="7"/>
      <c r="V59" s="7"/>
      <c r="W59" s="7"/>
      <c r="X59" s="7"/>
      <c r="Y59" s="67"/>
      <c r="Z59" s="106"/>
      <c r="AA59" s="106"/>
      <c r="AB59" s="7"/>
      <c r="AC59" s="7"/>
      <c r="AD59" s="7"/>
      <c r="AE59" s="7"/>
      <c r="AF59" s="7"/>
      <c r="AG59" s="7"/>
      <c r="AH59" s="7"/>
      <c r="AI59" s="7"/>
      <c r="AJ59" s="7"/>
      <c r="AK59" s="7"/>
      <c r="AL59" s="7"/>
      <c r="AM59" s="7"/>
      <c r="AN59" s="7"/>
      <c r="AO59" s="7"/>
      <c r="AP59" s="7"/>
      <c r="AQ59" s="7"/>
      <c r="LR59" s="29"/>
      <c r="LS59" s="28"/>
      <c r="LT59" s="29"/>
      <c r="LU59" s="29"/>
      <c r="LV59" s="29"/>
      <c r="LW59" s="29"/>
      <c r="LX59" s="29"/>
      <c r="LY59" s="29"/>
      <c r="LZ59" s="29"/>
      <c r="MA59" s="29"/>
      <c r="MB59" s="30"/>
    </row>
    <row r="60" spans="1:476" s="8" customFormat="1" ht="50.25" customHeight="1" x14ac:dyDescent="0.25">
      <c r="A60" s="2"/>
      <c r="B60" s="473" t="s">
        <v>389</v>
      </c>
      <c r="C60" s="473"/>
      <c r="D60" s="473"/>
      <c r="E60" s="473"/>
      <c r="F60" s="473"/>
      <c r="G60" s="106"/>
      <c r="H60" s="488" t="str">
        <f ca="1">+IF(INDIRECT("'"&amp;$B2&amp;"'!$B$325")=0,"",INDIRECT("'"&amp;$B2&amp;"'!$B$325"))</f>
        <v/>
      </c>
      <c r="I60" s="488"/>
      <c r="J60" s="488"/>
      <c r="K60" s="488"/>
      <c r="L60" s="488"/>
      <c r="M60" s="488"/>
      <c r="N60" s="488"/>
      <c r="O60" s="488"/>
      <c r="P60" s="280"/>
      <c r="Q60" s="478"/>
      <c r="R60" s="478"/>
      <c r="S60" s="478"/>
      <c r="T60" s="478"/>
      <c r="U60" s="478"/>
      <c r="V60" s="478"/>
      <c r="W60" s="478"/>
      <c r="X60" s="478"/>
      <c r="Y60" s="133"/>
      <c r="Z60" s="478"/>
      <c r="AA60" s="478"/>
      <c r="AB60" s="478"/>
      <c r="AC60" s="478"/>
      <c r="AD60" s="478"/>
      <c r="AE60" s="478"/>
      <c r="AF60" s="478"/>
      <c r="AG60" s="478"/>
      <c r="AH60" s="106"/>
      <c r="AI60" s="106"/>
      <c r="AJ60" s="106"/>
      <c r="AK60" s="106"/>
      <c r="AL60" s="106"/>
      <c r="AM60" s="106"/>
      <c r="AN60" s="106"/>
      <c r="AO60" s="106"/>
      <c r="AP60" s="106"/>
      <c r="AQ60" s="106"/>
      <c r="LR60" s="64"/>
      <c r="LS60" s="65"/>
      <c r="LT60" s="64"/>
      <c r="LU60" s="64"/>
      <c r="LV60" s="64"/>
      <c r="LW60" s="64"/>
      <c r="LX60" s="64"/>
      <c r="LY60" s="64"/>
      <c r="LZ60" s="64"/>
      <c r="MA60" s="64"/>
      <c r="MB60" s="66"/>
    </row>
    <row r="61" spans="1:476" s="9" customFormat="1" x14ac:dyDescent="0.25">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c r="EO61" s="67"/>
      <c r="EP61" s="67"/>
      <c r="EQ61" s="67"/>
      <c r="ER61" s="67"/>
      <c r="ES61" s="67"/>
      <c r="ET61" s="67"/>
      <c r="EU61" s="67"/>
      <c r="EV61" s="67"/>
      <c r="EW61" s="67"/>
      <c r="EX61" s="67"/>
      <c r="EY61" s="67"/>
      <c r="EZ61" s="67"/>
      <c r="FA61" s="67"/>
      <c r="FB61" s="67"/>
      <c r="FC61" s="67"/>
      <c r="FD61" s="67"/>
      <c r="FE61" s="67"/>
      <c r="FF61" s="67"/>
      <c r="FG61" s="67"/>
      <c r="FH61" s="67"/>
      <c r="FI61" s="67"/>
      <c r="FJ61" s="67"/>
      <c r="FK61" s="67"/>
      <c r="FL61" s="67"/>
      <c r="FM61" s="67"/>
      <c r="FN61" s="67"/>
      <c r="FO61" s="67"/>
      <c r="FP61" s="67"/>
      <c r="FQ61" s="67"/>
      <c r="FR61" s="67"/>
      <c r="FS61" s="67"/>
      <c r="FT61" s="67"/>
      <c r="FU61" s="67"/>
      <c r="FV61" s="67"/>
      <c r="FW61" s="67"/>
      <c r="FX61" s="67"/>
      <c r="FY61" s="67"/>
      <c r="FZ61" s="67"/>
      <c r="GA61" s="67"/>
      <c r="GB61" s="67"/>
      <c r="GC61" s="67"/>
      <c r="GD61" s="67"/>
      <c r="GE61" s="67"/>
      <c r="GF61" s="67"/>
      <c r="GG61" s="67"/>
      <c r="GH61" s="67"/>
      <c r="GI61" s="67"/>
      <c r="GJ61" s="67"/>
      <c r="GK61" s="67"/>
      <c r="GL61" s="67"/>
      <c r="GM61" s="67"/>
      <c r="GN61" s="67"/>
      <c r="GO61" s="67"/>
      <c r="GP61" s="67"/>
      <c r="GQ61" s="67"/>
      <c r="GR61" s="67"/>
      <c r="GS61" s="67"/>
      <c r="GT61" s="67"/>
      <c r="GU61" s="67"/>
      <c r="GV61" s="67"/>
      <c r="GW61" s="67"/>
      <c r="GX61" s="67"/>
      <c r="GY61" s="67"/>
      <c r="GZ61" s="67"/>
      <c r="HA61" s="67"/>
      <c r="HB61" s="67"/>
      <c r="HC61" s="67"/>
      <c r="HD61" s="67"/>
      <c r="HE61" s="67"/>
      <c r="HF61" s="67"/>
      <c r="HG61" s="67"/>
      <c r="HH61" s="67"/>
      <c r="HI61" s="67"/>
      <c r="HJ61" s="67"/>
      <c r="HK61" s="67"/>
      <c r="HL61" s="67"/>
      <c r="HM61" s="67"/>
      <c r="HN61" s="67"/>
      <c r="HO61" s="67"/>
      <c r="HP61" s="67"/>
      <c r="HQ61" s="67"/>
      <c r="HR61" s="67"/>
      <c r="HS61" s="67"/>
      <c r="HT61" s="67"/>
      <c r="HU61" s="67"/>
      <c r="HV61" s="67"/>
      <c r="HW61" s="67"/>
      <c r="HX61" s="67"/>
      <c r="HY61" s="67"/>
      <c r="HZ61" s="67"/>
      <c r="IA61" s="67"/>
      <c r="IB61" s="67"/>
      <c r="IC61" s="67"/>
      <c r="ID61" s="67"/>
      <c r="IE61" s="67"/>
      <c r="IF61" s="67"/>
      <c r="IG61" s="67"/>
      <c r="IH61" s="67"/>
      <c r="II61" s="67"/>
      <c r="IJ61" s="67"/>
      <c r="IK61" s="67"/>
      <c r="IL61" s="67"/>
      <c r="IM61" s="67"/>
      <c r="IN61" s="67"/>
      <c r="IO61" s="67"/>
      <c r="IP61" s="67"/>
      <c r="IQ61" s="67"/>
      <c r="IR61" s="67"/>
      <c r="IS61" s="67"/>
      <c r="IT61" s="67"/>
      <c r="IU61" s="67"/>
      <c r="IV61" s="67"/>
      <c r="IW61" s="67"/>
      <c r="IX61" s="67"/>
      <c r="IY61" s="67"/>
      <c r="IZ61" s="67"/>
      <c r="JA61" s="67"/>
      <c r="JB61" s="67"/>
      <c r="JC61" s="67"/>
      <c r="JD61" s="67"/>
      <c r="JE61" s="67"/>
      <c r="JF61" s="67"/>
      <c r="JG61" s="67"/>
      <c r="JH61" s="67"/>
      <c r="JI61" s="67"/>
      <c r="JJ61" s="67"/>
      <c r="JK61" s="67"/>
      <c r="JL61" s="67"/>
      <c r="JM61" s="67"/>
      <c r="JN61" s="67"/>
      <c r="JO61" s="67"/>
      <c r="JP61" s="67"/>
      <c r="JQ61" s="67"/>
      <c r="JR61" s="67"/>
      <c r="JS61" s="67"/>
      <c r="JT61" s="67"/>
      <c r="JU61" s="67"/>
      <c r="JV61" s="67"/>
      <c r="JW61" s="67"/>
      <c r="JX61" s="67"/>
      <c r="JY61" s="67"/>
      <c r="JZ61" s="67"/>
      <c r="KA61" s="67"/>
      <c r="KB61" s="67"/>
      <c r="KC61" s="67"/>
      <c r="KD61" s="67"/>
      <c r="KE61" s="67"/>
      <c r="KF61" s="67"/>
      <c r="KG61" s="67"/>
      <c r="KH61" s="67"/>
      <c r="KI61" s="67"/>
      <c r="KJ61" s="67"/>
      <c r="KK61" s="67"/>
      <c r="KL61" s="67"/>
      <c r="KM61" s="67"/>
      <c r="KN61" s="67"/>
      <c r="KO61" s="67"/>
      <c r="KP61" s="67"/>
      <c r="KQ61" s="67"/>
      <c r="KR61" s="67"/>
      <c r="KS61" s="67"/>
      <c r="KT61" s="67"/>
      <c r="KU61" s="67"/>
      <c r="KV61" s="67"/>
      <c r="KW61" s="67"/>
      <c r="KX61" s="67"/>
      <c r="KY61" s="67"/>
      <c r="KZ61" s="67"/>
      <c r="LA61" s="67"/>
      <c r="LB61" s="67"/>
      <c r="LC61" s="67"/>
      <c r="LD61" s="67"/>
      <c r="LE61" s="67"/>
      <c r="LF61" s="67"/>
      <c r="LG61" s="67"/>
      <c r="LH61" s="67"/>
      <c r="LI61" s="67"/>
      <c r="LJ61" s="67"/>
      <c r="LK61" s="67"/>
      <c r="LL61" s="67"/>
      <c r="LM61" s="67"/>
      <c r="LN61" s="67"/>
      <c r="LO61" s="67"/>
      <c r="LP61" s="67"/>
      <c r="LQ61" s="67"/>
      <c r="LR61" s="67"/>
      <c r="LS61" s="67"/>
      <c r="LT61" s="67"/>
      <c r="LU61" s="67"/>
      <c r="LV61" s="67"/>
      <c r="LW61" s="67"/>
      <c r="LX61" s="67"/>
      <c r="LY61" s="67"/>
      <c r="LZ61" s="67"/>
      <c r="MA61" s="67"/>
      <c r="MB61" s="67"/>
      <c r="MC61" s="67"/>
    </row>
    <row r="62" spans="1:476" ht="43.5" customHeight="1" x14ac:dyDescent="0.25">
      <c r="B62" s="426" t="s">
        <v>392</v>
      </c>
      <c r="C62" s="426"/>
      <c r="D62" s="426"/>
      <c r="E62" s="426"/>
      <c r="F62" s="426"/>
      <c r="G62" s="426"/>
      <c r="H62" s="426"/>
      <c r="I62" s="426"/>
      <c r="J62" s="426"/>
      <c r="K62" s="426"/>
      <c r="L62" s="426"/>
      <c r="M62" s="426"/>
      <c r="N62" s="426"/>
      <c r="O62" s="259" t="str">
        <f ca="1">+IF(INDIRECT("'"&amp;$B2&amp;"'!$B$326")=0,"",INDIRECT("'"&amp;$B2&amp;"'!$B$326"))</f>
        <v>NO</v>
      </c>
      <c r="P62" s="7"/>
      <c r="Q62" s="7"/>
      <c r="R62" s="7"/>
      <c r="S62" s="7"/>
      <c r="T62" s="7"/>
      <c r="U62" s="7"/>
      <c r="V62" s="7"/>
      <c r="W62" s="7"/>
      <c r="X62" s="7"/>
      <c r="Y62" s="159"/>
      <c r="Z62" s="159"/>
      <c r="AA62" s="159"/>
      <c r="AB62" s="159"/>
      <c r="AC62" s="159"/>
      <c r="AD62" s="67"/>
      <c r="AE62" s="7"/>
      <c r="AF62" s="7"/>
      <c r="AG62" s="7"/>
      <c r="AH62" s="7"/>
      <c r="AI62" s="7"/>
      <c r="AJ62" s="7"/>
      <c r="AK62" s="7"/>
      <c r="AL62" s="7"/>
      <c r="AM62" s="7"/>
      <c r="AN62" s="7"/>
      <c r="AO62" s="7"/>
      <c r="AP62" s="7"/>
      <c r="AQ62" s="7"/>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c r="FD62" s="68"/>
      <c r="FE62" s="68"/>
      <c r="FF62" s="68"/>
      <c r="FG62" s="68"/>
      <c r="FH62" s="68"/>
      <c r="FI62" s="68"/>
      <c r="FJ62" s="68"/>
      <c r="FK62" s="68"/>
      <c r="FL62" s="68"/>
      <c r="FM62" s="68"/>
      <c r="FN62" s="68"/>
      <c r="FO62" s="68"/>
      <c r="FP62" s="68"/>
      <c r="FQ62" s="68"/>
      <c r="FR62" s="68"/>
      <c r="FS62" s="68"/>
      <c r="FT62" s="68"/>
      <c r="FU62" s="68"/>
      <c r="FV62" s="68"/>
      <c r="FW62" s="68"/>
      <c r="FX62" s="68"/>
      <c r="FY62" s="68"/>
      <c r="FZ62" s="68"/>
      <c r="GA62" s="68"/>
      <c r="GB62" s="68"/>
      <c r="GC62" s="68"/>
      <c r="GD62" s="68"/>
      <c r="GE62" s="68"/>
      <c r="GF62" s="68"/>
      <c r="GG62" s="68"/>
      <c r="GH62" s="68"/>
      <c r="GI62" s="68"/>
      <c r="GJ62" s="68"/>
      <c r="GK62" s="68"/>
      <c r="GL62" s="68"/>
      <c r="GM62" s="68"/>
      <c r="GN62" s="68"/>
      <c r="GO62" s="68"/>
      <c r="GP62" s="68"/>
      <c r="GQ62" s="68"/>
      <c r="GR62" s="68"/>
      <c r="GS62" s="68"/>
      <c r="GT62" s="68"/>
      <c r="GU62" s="68"/>
      <c r="GV62" s="68"/>
      <c r="GW62" s="68"/>
      <c r="GX62" s="68"/>
      <c r="GY62" s="68"/>
      <c r="GZ62" s="68"/>
      <c r="HA62" s="68"/>
      <c r="HB62" s="68"/>
      <c r="HC62" s="68"/>
      <c r="HD62" s="68"/>
      <c r="HE62" s="68"/>
      <c r="HF62" s="68"/>
      <c r="HG62" s="68"/>
      <c r="HH62" s="68"/>
      <c r="HI62" s="68"/>
      <c r="HJ62" s="68"/>
      <c r="HK62" s="68"/>
      <c r="HL62" s="68"/>
      <c r="HM62" s="68"/>
      <c r="HN62" s="68"/>
      <c r="HO62" s="68"/>
      <c r="HP62" s="68"/>
      <c r="HQ62" s="68"/>
      <c r="HR62" s="68"/>
      <c r="HS62" s="68"/>
      <c r="HT62" s="68"/>
      <c r="HU62" s="68"/>
      <c r="HV62" s="68"/>
      <c r="HW62" s="68"/>
      <c r="HX62" s="68"/>
      <c r="HY62" s="68"/>
      <c r="HZ62" s="68"/>
      <c r="IA62" s="68"/>
      <c r="IB62" s="68"/>
      <c r="IC62" s="68"/>
      <c r="ID62" s="68"/>
      <c r="IE62" s="68"/>
      <c r="IF62" s="68"/>
      <c r="IG62" s="68"/>
      <c r="IH62" s="68"/>
      <c r="II62" s="68"/>
      <c r="IJ62" s="68"/>
      <c r="IK62" s="68"/>
      <c r="IL62" s="68"/>
      <c r="IM62" s="68"/>
      <c r="IN62" s="68"/>
      <c r="IO62" s="68"/>
      <c r="IP62" s="68"/>
      <c r="IQ62" s="68"/>
      <c r="IR62" s="68"/>
      <c r="IS62" s="68"/>
      <c r="IT62" s="68"/>
      <c r="IU62" s="68"/>
      <c r="IV62" s="68"/>
      <c r="IW62" s="68"/>
      <c r="IX62" s="68"/>
      <c r="IY62" s="68"/>
      <c r="IZ62" s="68"/>
      <c r="JA62" s="68"/>
      <c r="JB62" s="68"/>
      <c r="JC62" s="68"/>
      <c r="JD62" s="68"/>
      <c r="JE62" s="68"/>
      <c r="JF62" s="68"/>
      <c r="JG62" s="68"/>
      <c r="JH62" s="68"/>
      <c r="JI62" s="68"/>
      <c r="JJ62" s="68"/>
      <c r="JK62" s="68"/>
      <c r="JL62" s="68"/>
      <c r="JM62" s="68"/>
      <c r="JN62" s="68"/>
      <c r="JO62" s="68"/>
      <c r="JP62" s="68"/>
      <c r="JQ62" s="68"/>
      <c r="JR62" s="68"/>
      <c r="JS62" s="68"/>
      <c r="JT62" s="68"/>
      <c r="JU62" s="68"/>
      <c r="JV62" s="68"/>
      <c r="JW62" s="68"/>
      <c r="JX62" s="68"/>
      <c r="JY62" s="68"/>
      <c r="JZ62" s="68"/>
      <c r="KA62" s="68"/>
      <c r="KB62" s="68"/>
      <c r="KC62" s="68"/>
      <c r="KD62" s="68"/>
      <c r="KE62" s="68"/>
      <c r="KF62" s="68"/>
      <c r="KG62" s="68"/>
      <c r="KH62" s="68"/>
      <c r="KI62" s="68"/>
      <c r="KJ62" s="68"/>
      <c r="KK62" s="68"/>
      <c r="KL62" s="68"/>
      <c r="KM62" s="68"/>
      <c r="KN62" s="68"/>
      <c r="KO62" s="68"/>
      <c r="KP62" s="68"/>
      <c r="KQ62" s="68"/>
      <c r="KR62" s="68"/>
      <c r="KS62" s="68"/>
      <c r="KT62" s="68"/>
      <c r="KU62" s="68"/>
      <c r="KV62" s="68"/>
      <c r="KW62" s="68"/>
      <c r="KX62" s="68"/>
      <c r="KY62" s="68"/>
      <c r="KZ62" s="68"/>
      <c r="LA62" s="68"/>
      <c r="LB62" s="68"/>
      <c r="LC62" s="68"/>
      <c r="LD62" s="68"/>
      <c r="LE62" s="68"/>
      <c r="LF62" s="68"/>
      <c r="LG62" s="68"/>
      <c r="LH62" s="68"/>
      <c r="LI62" s="68"/>
      <c r="LJ62" s="68"/>
      <c r="LK62" s="68"/>
      <c r="LL62" s="68"/>
      <c r="LM62" s="68"/>
      <c r="LN62" s="68"/>
      <c r="LO62" s="68"/>
      <c r="LP62" s="67"/>
      <c r="LQ62" s="67"/>
      <c r="LR62" s="67"/>
      <c r="LS62" s="67"/>
      <c r="LT62" s="67"/>
      <c r="LU62" s="67"/>
      <c r="LV62" s="67"/>
      <c r="LW62" s="67"/>
      <c r="LX62" s="67"/>
      <c r="LY62" s="67"/>
      <c r="LZ62" s="67"/>
      <c r="MA62" s="67"/>
      <c r="MB62" s="67"/>
      <c r="MC62" s="67"/>
    </row>
    <row r="63" spans="1:476" s="9" customFormat="1" ht="12" customHeight="1" x14ac:dyDescent="0.25">
      <c r="B63" s="141"/>
      <c r="C63" s="141"/>
      <c r="D63" s="141"/>
      <c r="E63" s="141"/>
      <c r="F63" s="141"/>
      <c r="G63" s="141"/>
      <c r="H63" s="141"/>
      <c r="I63" s="141"/>
      <c r="J63" s="141"/>
      <c r="K63" s="141"/>
      <c r="L63" s="141"/>
      <c r="M63" s="141"/>
      <c r="N63" s="141"/>
      <c r="O63" s="151"/>
      <c r="P63" s="67"/>
      <c r="Q63" s="141"/>
      <c r="R63" s="141"/>
      <c r="S63" s="141"/>
      <c r="T63" s="141"/>
      <c r="U63" s="141"/>
      <c r="V63" s="141"/>
      <c r="W63" s="141"/>
      <c r="X63" s="160"/>
      <c r="Y63" s="159"/>
      <c r="Z63" s="159"/>
      <c r="AA63" s="159"/>
      <c r="AB63" s="159"/>
      <c r="AC63" s="159"/>
      <c r="AD63" s="67"/>
      <c r="AE63" s="67"/>
      <c r="AF63" s="67"/>
      <c r="AG63" s="67"/>
      <c r="AH63" s="67"/>
      <c r="AI63" s="67"/>
      <c r="AJ63" s="67"/>
      <c r="AK63" s="67"/>
      <c r="AL63" s="67"/>
      <c r="AM63" s="67"/>
      <c r="AN63" s="67"/>
      <c r="AO63" s="67"/>
      <c r="AP63" s="67"/>
      <c r="AQ63" s="67"/>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c r="GH63" s="68"/>
      <c r="GI63" s="68"/>
      <c r="GJ63" s="68"/>
      <c r="GK63" s="68"/>
      <c r="GL63" s="68"/>
      <c r="GM63" s="68"/>
      <c r="GN63" s="68"/>
      <c r="GO63" s="68"/>
      <c r="GP63" s="68"/>
      <c r="GQ63" s="68"/>
      <c r="GR63" s="68"/>
      <c r="GS63" s="68"/>
      <c r="GT63" s="68"/>
      <c r="GU63" s="68"/>
      <c r="GV63" s="68"/>
      <c r="GW63" s="68"/>
      <c r="GX63" s="68"/>
      <c r="GY63" s="68"/>
      <c r="GZ63" s="68"/>
      <c r="HA63" s="68"/>
      <c r="HB63" s="68"/>
      <c r="HC63" s="68"/>
      <c r="HD63" s="68"/>
      <c r="HE63" s="68"/>
      <c r="HF63" s="68"/>
      <c r="HG63" s="68"/>
      <c r="HH63" s="68"/>
      <c r="HI63" s="68"/>
      <c r="HJ63" s="68"/>
      <c r="HK63" s="68"/>
      <c r="HL63" s="68"/>
      <c r="HM63" s="68"/>
      <c r="HN63" s="68"/>
      <c r="HO63" s="68"/>
      <c r="HP63" s="68"/>
      <c r="HQ63" s="68"/>
      <c r="HR63" s="68"/>
      <c r="HS63" s="68"/>
      <c r="HT63" s="68"/>
      <c r="HU63" s="68"/>
      <c r="HV63" s="68"/>
      <c r="HW63" s="68"/>
      <c r="HX63" s="68"/>
      <c r="HY63" s="68"/>
      <c r="HZ63" s="68"/>
      <c r="IA63" s="68"/>
      <c r="IB63" s="68"/>
      <c r="IC63" s="68"/>
      <c r="ID63" s="68"/>
      <c r="IE63" s="68"/>
      <c r="IF63" s="68"/>
      <c r="IG63" s="68"/>
      <c r="IH63" s="68"/>
      <c r="II63" s="68"/>
      <c r="IJ63" s="68"/>
      <c r="IK63" s="68"/>
      <c r="IL63" s="68"/>
      <c r="IM63" s="68"/>
      <c r="IN63" s="68"/>
      <c r="IO63" s="68"/>
      <c r="IP63" s="68"/>
      <c r="IQ63" s="68"/>
      <c r="IR63" s="68"/>
      <c r="IS63" s="68"/>
      <c r="IT63" s="68"/>
      <c r="IU63" s="68"/>
      <c r="IV63" s="68"/>
      <c r="IW63" s="68"/>
      <c r="IX63" s="68"/>
      <c r="IY63" s="68"/>
      <c r="IZ63" s="68"/>
      <c r="JA63" s="68"/>
      <c r="JB63" s="68"/>
      <c r="JC63" s="68"/>
      <c r="JD63" s="68"/>
      <c r="JE63" s="68"/>
      <c r="JF63" s="68"/>
      <c r="JG63" s="68"/>
      <c r="JH63" s="68"/>
      <c r="JI63" s="68"/>
      <c r="JJ63" s="68"/>
      <c r="JK63" s="68"/>
      <c r="JL63" s="68"/>
      <c r="JM63" s="68"/>
      <c r="JN63" s="68"/>
      <c r="JO63" s="68"/>
      <c r="JP63" s="68"/>
      <c r="JQ63" s="68"/>
      <c r="JR63" s="68"/>
      <c r="JS63" s="68"/>
      <c r="JT63" s="68"/>
      <c r="JU63" s="68"/>
      <c r="JV63" s="68"/>
      <c r="JW63" s="68"/>
      <c r="JX63" s="68"/>
      <c r="JY63" s="68"/>
      <c r="JZ63" s="68"/>
      <c r="KA63" s="68"/>
      <c r="KB63" s="68"/>
      <c r="KC63" s="68"/>
      <c r="KD63" s="68"/>
      <c r="KE63" s="68"/>
      <c r="KF63" s="68"/>
      <c r="KG63" s="68"/>
      <c r="KH63" s="68"/>
      <c r="KI63" s="68"/>
      <c r="KJ63" s="68"/>
      <c r="KK63" s="68"/>
      <c r="KL63" s="68"/>
      <c r="KM63" s="68"/>
      <c r="KN63" s="68"/>
      <c r="KO63" s="68"/>
      <c r="KP63" s="68"/>
      <c r="KQ63" s="68"/>
      <c r="KR63" s="68"/>
      <c r="KS63" s="68"/>
      <c r="KT63" s="68"/>
      <c r="KU63" s="68"/>
      <c r="KV63" s="68"/>
      <c r="KW63" s="68"/>
      <c r="KX63" s="68"/>
      <c r="KY63" s="68"/>
      <c r="KZ63" s="68"/>
      <c r="LA63" s="68"/>
      <c r="LB63" s="68"/>
      <c r="LC63" s="68"/>
      <c r="LD63" s="68"/>
      <c r="LE63" s="68"/>
      <c r="LF63" s="68"/>
      <c r="LG63" s="68"/>
      <c r="LH63" s="68"/>
      <c r="LI63" s="68"/>
      <c r="LJ63" s="68"/>
      <c r="LK63" s="68"/>
      <c r="LL63" s="68"/>
      <c r="LM63" s="68"/>
      <c r="LN63" s="68"/>
      <c r="LO63" s="68"/>
      <c r="LP63" s="67"/>
      <c r="LQ63" s="67"/>
      <c r="LR63" s="67"/>
      <c r="LS63" s="67"/>
      <c r="LT63" s="67"/>
      <c r="LU63" s="67"/>
      <c r="LV63" s="67"/>
      <c r="LW63" s="67"/>
      <c r="LX63" s="67"/>
      <c r="LY63" s="67"/>
      <c r="LZ63" s="67"/>
      <c r="MA63" s="67"/>
      <c r="MB63" s="67"/>
      <c r="MC63" s="67"/>
    </row>
    <row r="64" spans="1:476" s="9" customFormat="1" ht="43.5" customHeight="1" x14ac:dyDescent="0.25">
      <c r="B64" s="426" t="s">
        <v>394</v>
      </c>
      <c r="C64" s="426"/>
      <c r="D64" s="426"/>
      <c r="E64" s="426"/>
      <c r="F64" s="426"/>
      <c r="G64" s="426"/>
      <c r="H64" s="426"/>
      <c r="I64" s="353" t="str">
        <f ca="1">+IF(INDIRECT("'"&amp;$B2&amp;"'!$B$327")=0,"",INDIRECT("'"&amp;$B2&amp;"'!$B$327"))</f>
        <v/>
      </c>
      <c r="J64" s="354"/>
      <c r="K64" s="354"/>
      <c r="L64" s="354"/>
      <c r="M64" s="354"/>
      <c r="N64" s="354"/>
      <c r="O64" s="354"/>
      <c r="P64" s="354"/>
      <c r="Q64" s="141"/>
      <c r="R64" s="141"/>
      <c r="S64" s="141"/>
      <c r="T64" s="141"/>
      <c r="U64" s="141"/>
      <c r="V64" s="141"/>
      <c r="W64" s="141"/>
      <c r="X64" s="160"/>
      <c r="Y64" s="159"/>
      <c r="Z64" s="159"/>
      <c r="AA64" s="159"/>
      <c r="AB64" s="159"/>
      <c r="AC64" s="159"/>
      <c r="AD64" s="67"/>
      <c r="AE64" s="67"/>
      <c r="AF64" s="67"/>
      <c r="AG64" s="67"/>
      <c r="AH64" s="67"/>
      <c r="AI64" s="67"/>
      <c r="AJ64" s="67"/>
      <c r="AK64" s="67"/>
      <c r="AL64" s="67"/>
      <c r="AM64" s="67"/>
      <c r="AN64" s="67"/>
      <c r="AO64" s="67"/>
      <c r="AP64" s="67"/>
      <c r="AQ64" s="67"/>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8"/>
      <c r="GM64" s="68"/>
      <c r="GN64" s="68"/>
      <c r="GO64" s="68"/>
      <c r="GP64" s="68"/>
      <c r="GQ64" s="68"/>
      <c r="GR64" s="68"/>
      <c r="GS64" s="68"/>
      <c r="GT64" s="68"/>
      <c r="GU64" s="68"/>
      <c r="GV64" s="68"/>
      <c r="GW64" s="68"/>
      <c r="GX64" s="68"/>
      <c r="GY64" s="68"/>
      <c r="GZ64" s="68"/>
      <c r="HA64" s="68"/>
      <c r="HB64" s="68"/>
      <c r="HC64" s="68"/>
      <c r="HD64" s="68"/>
      <c r="HE64" s="68"/>
      <c r="HF64" s="68"/>
      <c r="HG64" s="68"/>
      <c r="HH64" s="68"/>
      <c r="HI64" s="68"/>
      <c r="HJ64" s="68"/>
      <c r="HK64" s="68"/>
      <c r="HL64" s="68"/>
      <c r="HM64" s="68"/>
      <c r="HN64" s="68"/>
      <c r="HO64" s="68"/>
      <c r="HP64" s="68"/>
      <c r="HQ64" s="68"/>
      <c r="HR64" s="68"/>
      <c r="HS64" s="68"/>
      <c r="HT64" s="68"/>
      <c r="HU64" s="68"/>
      <c r="HV64" s="68"/>
      <c r="HW64" s="68"/>
      <c r="HX64" s="68"/>
      <c r="HY64" s="68"/>
      <c r="HZ64" s="68"/>
      <c r="IA64" s="68"/>
      <c r="IB64" s="68"/>
      <c r="IC64" s="68"/>
      <c r="ID64" s="68"/>
      <c r="IE64" s="68"/>
      <c r="IF64" s="68"/>
      <c r="IG64" s="68"/>
      <c r="IH64" s="68"/>
      <c r="II64" s="68"/>
      <c r="IJ64" s="68"/>
      <c r="IK64" s="68"/>
      <c r="IL64" s="68"/>
      <c r="IM64" s="68"/>
      <c r="IN64" s="68"/>
      <c r="IO64" s="68"/>
      <c r="IP64" s="68"/>
      <c r="IQ64" s="68"/>
      <c r="IR64" s="68"/>
      <c r="IS64" s="68"/>
      <c r="IT64" s="68"/>
      <c r="IU64" s="68"/>
      <c r="IV64" s="68"/>
      <c r="IW64" s="68"/>
      <c r="IX64" s="68"/>
      <c r="IY64" s="68"/>
      <c r="IZ64" s="68"/>
      <c r="JA64" s="68"/>
      <c r="JB64" s="68"/>
      <c r="JC64" s="68"/>
      <c r="JD64" s="68"/>
      <c r="JE64" s="68"/>
      <c r="JF64" s="68"/>
      <c r="JG64" s="68"/>
      <c r="JH64" s="68"/>
      <c r="JI64" s="68"/>
      <c r="JJ64" s="68"/>
      <c r="JK64" s="68"/>
      <c r="JL64" s="68"/>
      <c r="JM64" s="68"/>
      <c r="JN64" s="68"/>
      <c r="JO64" s="68"/>
      <c r="JP64" s="68"/>
      <c r="JQ64" s="68"/>
      <c r="JR64" s="68"/>
      <c r="JS64" s="68"/>
      <c r="JT64" s="68"/>
      <c r="JU64" s="68"/>
      <c r="JV64" s="68"/>
      <c r="JW64" s="68"/>
      <c r="JX64" s="68"/>
      <c r="JY64" s="68"/>
      <c r="JZ64" s="68"/>
      <c r="KA64" s="68"/>
      <c r="KB64" s="68"/>
      <c r="KC64" s="68"/>
      <c r="KD64" s="68"/>
      <c r="KE64" s="68"/>
      <c r="KF64" s="68"/>
      <c r="KG64" s="68"/>
      <c r="KH64" s="68"/>
      <c r="KI64" s="68"/>
      <c r="KJ64" s="68"/>
      <c r="KK64" s="68"/>
      <c r="KL64" s="68"/>
      <c r="KM64" s="68"/>
      <c r="KN64" s="68"/>
      <c r="KO64" s="68"/>
      <c r="KP64" s="68"/>
      <c r="KQ64" s="68"/>
      <c r="KR64" s="68"/>
      <c r="KS64" s="68"/>
      <c r="KT64" s="68"/>
      <c r="KU64" s="68"/>
      <c r="KV64" s="68"/>
      <c r="KW64" s="68"/>
      <c r="KX64" s="68"/>
      <c r="KY64" s="68"/>
      <c r="KZ64" s="68"/>
      <c r="LA64" s="68"/>
      <c r="LB64" s="68"/>
      <c r="LC64" s="68"/>
      <c r="LD64" s="68"/>
      <c r="LE64" s="68"/>
      <c r="LF64" s="68"/>
      <c r="LG64" s="68"/>
      <c r="LH64" s="68"/>
      <c r="LI64" s="68"/>
      <c r="LJ64" s="68"/>
      <c r="LK64" s="68"/>
      <c r="LL64" s="68"/>
      <c r="LM64" s="68"/>
      <c r="LN64" s="68"/>
      <c r="LO64" s="68"/>
      <c r="LP64" s="67"/>
      <c r="LQ64" s="67"/>
      <c r="LR64" s="67"/>
      <c r="LS64" s="67"/>
      <c r="LT64" s="67"/>
      <c r="LU64" s="67"/>
      <c r="LV64" s="67"/>
      <c r="LW64" s="67"/>
      <c r="LX64" s="67"/>
      <c r="LY64" s="67"/>
      <c r="LZ64" s="67"/>
      <c r="MA64" s="67"/>
      <c r="MB64" s="67"/>
      <c r="MC64" s="67"/>
    </row>
    <row r="65" spans="2:365" s="77" customFormat="1" x14ac:dyDescent="0.25">
      <c r="B65" s="132"/>
      <c r="C65" s="132"/>
      <c r="D65" s="132"/>
      <c r="E65" s="132"/>
      <c r="F65" s="132"/>
      <c r="G65" s="132"/>
      <c r="H65" s="132">
        <v>1</v>
      </c>
      <c r="I65" s="132" t="str">
        <f ca="1">+IF(OR(H65&gt;$I$64,$O$62="",$O$62="no"),"","OK")</f>
        <v/>
      </c>
      <c r="J65" s="132"/>
      <c r="K65" s="132"/>
      <c r="L65" s="132"/>
      <c r="M65" s="132"/>
      <c r="N65" s="132"/>
      <c r="O65" s="132"/>
      <c r="P65" s="132"/>
      <c r="Q65" s="132">
        <v>2</v>
      </c>
      <c r="R65" s="132" t="str">
        <f ca="1">+IF(OR(Q65&gt;$I$64,$O$62="",$O$62="no"),"","OK")</f>
        <v/>
      </c>
      <c r="S65" s="132"/>
      <c r="T65" s="132"/>
      <c r="U65" s="132"/>
      <c r="V65" s="132"/>
      <c r="W65" s="132"/>
      <c r="X65" s="132"/>
      <c r="Y65" s="132"/>
      <c r="Z65" s="132">
        <v>3</v>
      </c>
      <c r="AA65" s="132" t="str">
        <f ca="1">+IF(OR(Z65&gt;$I$64,$O$62="",$O$62="no"),"","OK")</f>
        <v/>
      </c>
      <c r="AB65" s="132"/>
      <c r="AC65" s="132"/>
      <c r="AD65" s="132"/>
      <c r="AE65" s="132"/>
      <c r="AF65" s="132"/>
      <c r="AG65" s="132"/>
      <c r="AH65" s="132"/>
      <c r="AI65" s="132">
        <v>4</v>
      </c>
      <c r="AJ65" s="132" t="str">
        <f ca="1">+IF(OR(AI65&gt;$I$64,$O$62="",$O$62="no"),"","OK")</f>
        <v/>
      </c>
      <c r="AK65" s="132"/>
      <c r="AL65" s="132"/>
      <c r="AM65" s="132"/>
      <c r="AN65" s="132"/>
      <c r="AO65" s="132"/>
      <c r="AP65" s="132"/>
      <c r="AQ65" s="132"/>
    </row>
    <row r="66" spans="2:365" ht="5.25" customHeight="1" x14ac:dyDescent="0.25">
      <c r="B66" s="7"/>
      <c r="C66" s="7"/>
      <c r="D66" s="7"/>
      <c r="E66" s="7"/>
      <c r="F66" s="7"/>
      <c r="G66" s="7"/>
      <c r="H66" s="7"/>
      <c r="I66" s="7"/>
      <c r="J66" s="7"/>
      <c r="K66" s="7"/>
      <c r="L66" s="7"/>
      <c r="M66" s="7"/>
      <c r="N66" s="7"/>
      <c r="O66" s="7"/>
      <c r="P66" s="7"/>
      <c r="Q66" s="7"/>
      <c r="R66" s="7"/>
      <c r="S66" s="7"/>
      <c r="T66" s="7"/>
      <c r="U66" s="7"/>
      <c r="V66" s="7"/>
      <c r="W66" s="7"/>
      <c r="X66" s="7"/>
      <c r="Y66" s="67"/>
      <c r="Z66" s="7"/>
      <c r="AA66" s="7"/>
      <c r="AB66" s="7"/>
      <c r="AC66" s="7"/>
      <c r="AD66" s="7"/>
      <c r="AE66" s="7"/>
      <c r="AF66" s="7"/>
      <c r="AG66" s="7"/>
      <c r="AH66" s="7"/>
      <c r="AI66" s="7"/>
      <c r="AJ66" s="7"/>
      <c r="AK66" s="7"/>
      <c r="AL66" s="7"/>
      <c r="AM66" s="7"/>
      <c r="AN66" s="7"/>
      <c r="AO66" s="7"/>
      <c r="AP66" s="7"/>
      <c r="AQ66" s="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c r="EO66" s="67"/>
      <c r="EP66" s="67"/>
      <c r="EQ66" s="67"/>
      <c r="ER66" s="67"/>
      <c r="ES66" s="67"/>
      <c r="ET66" s="67"/>
      <c r="EU66" s="67"/>
      <c r="EV66" s="67"/>
      <c r="EW66" s="67"/>
      <c r="EX66" s="67"/>
      <c r="EY66" s="67"/>
      <c r="EZ66" s="67"/>
      <c r="FA66" s="67"/>
      <c r="FB66" s="67"/>
      <c r="FC66" s="67"/>
      <c r="FD66" s="67"/>
      <c r="FE66" s="67"/>
      <c r="FF66" s="67"/>
      <c r="FG66" s="67"/>
      <c r="FH66" s="67"/>
      <c r="FI66" s="67"/>
      <c r="FJ66" s="67"/>
      <c r="FK66" s="67"/>
      <c r="FL66" s="67"/>
      <c r="FM66" s="67"/>
      <c r="FN66" s="67"/>
      <c r="FO66" s="67"/>
      <c r="FP66" s="67"/>
      <c r="FQ66" s="67"/>
      <c r="FR66" s="67"/>
      <c r="FS66" s="67"/>
      <c r="FT66" s="67"/>
      <c r="FU66" s="67"/>
      <c r="FV66" s="67"/>
      <c r="FW66" s="67"/>
      <c r="FX66" s="67"/>
      <c r="FY66" s="67"/>
      <c r="FZ66" s="67"/>
      <c r="GA66" s="67"/>
      <c r="GB66" s="67"/>
      <c r="GC66" s="67"/>
      <c r="GD66" s="67"/>
      <c r="GE66" s="67"/>
      <c r="GF66" s="67"/>
      <c r="GG66" s="67"/>
      <c r="GH66" s="67"/>
      <c r="GI66" s="67"/>
      <c r="GJ66" s="67"/>
      <c r="GK66" s="67"/>
      <c r="GL66" s="67"/>
      <c r="GM66" s="67"/>
      <c r="GN66" s="67"/>
      <c r="GO66" s="67"/>
      <c r="GP66" s="67"/>
      <c r="GQ66" s="67"/>
      <c r="GR66" s="67"/>
      <c r="GS66" s="67"/>
      <c r="GT66" s="67"/>
      <c r="GU66" s="67"/>
      <c r="GV66" s="67"/>
      <c r="GW66" s="67"/>
      <c r="GX66" s="67"/>
      <c r="GY66" s="67"/>
      <c r="GZ66" s="67"/>
      <c r="HA66" s="67"/>
      <c r="HB66" s="67"/>
      <c r="HC66" s="67"/>
      <c r="HD66" s="67"/>
      <c r="HE66" s="67"/>
      <c r="HF66" s="67"/>
      <c r="HG66" s="67"/>
      <c r="HH66" s="67"/>
      <c r="HI66" s="67"/>
      <c r="HJ66" s="67"/>
      <c r="HK66" s="67"/>
      <c r="HL66" s="67"/>
      <c r="HM66" s="67"/>
      <c r="HN66" s="67"/>
      <c r="HO66" s="67"/>
      <c r="HP66" s="67"/>
      <c r="HQ66" s="67"/>
      <c r="HR66" s="67"/>
      <c r="HS66" s="67"/>
      <c r="HT66" s="67"/>
      <c r="HU66" s="67"/>
      <c r="HV66" s="67"/>
      <c r="HW66" s="67"/>
      <c r="HX66" s="67"/>
      <c r="HY66" s="67"/>
      <c r="HZ66" s="67"/>
      <c r="IA66" s="67"/>
      <c r="IB66" s="67"/>
      <c r="IC66" s="67"/>
      <c r="ID66" s="67"/>
      <c r="IE66" s="67"/>
      <c r="IF66" s="67"/>
      <c r="IG66" s="67"/>
      <c r="IH66" s="67"/>
      <c r="II66" s="67"/>
      <c r="IJ66" s="67"/>
      <c r="IK66" s="67"/>
      <c r="IL66" s="67"/>
      <c r="IM66" s="67"/>
      <c r="IN66" s="67"/>
      <c r="IO66" s="67"/>
      <c r="IP66" s="67"/>
      <c r="IQ66" s="67"/>
      <c r="IR66" s="67"/>
      <c r="IS66" s="67"/>
      <c r="IT66" s="67"/>
      <c r="IU66" s="67"/>
      <c r="IV66" s="67"/>
      <c r="IW66" s="67"/>
      <c r="IX66" s="67"/>
      <c r="IY66" s="67"/>
      <c r="IZ66" s="67"/>
      <c r="JA66" s="67"/>
      <c r="JB66" s="67"/>
      <c r="JC66" s="67"/>
      <c r="JD66" s="67"/>
      <c r="JE66" s="67"/>
      <c r="JF66" s="67"/>
      <c r="JG66" s="67"/>
      <c r="JH66" s="67"/>
      <c r="JI66" s="67"/>
      <c r="JJ66" s="67"/>
      <c r="JK66" s="67"/>
      <c r="JL66" s="67"/>
      <c r="JM66" s="67"/>
      <c r="JN66" s="67"/>
      <c r="JO66" s="67"/>
      <c r="JP66" s="67"/>
      <c r="JQ66" s="67"/>
      <c r="JR66" s="67"/>
      <c r="JS66" s="67"/>
      <c r="JT66" s="67"/>
      <c r="JU66" s="67"/>
      <c r="JV66" s="67"/>
      <c r="JW66" s="67"/>
      <c r="JX66" s="67"/>
      <c r="JY66" s="67"/>
      <c r="JZ66" s="67"/>
      <c r="KA66" s="67"/>
      <c r="KB66" s="67"/>
      <c r="KC66" s="67"/>
      <c r="KD66" s="67"/>
      <c r="KE66" s="67"/>
      <c r="KF66" s="67"/>
      <c r="KG66" s="67"/>
      <c r="KH66" s="67"/>
      <c r="KI66" s="67"/>
      <c r="KJ66" s="67"/>
      <c r="KK66" s="67"/>
      <c r="KL66" s="67"/>
      <c r="KM66" s="67"/>
      <c r="KN66" s="67"/>
      <c r="KO66" s="67"/>
      <c r="KP66" s="67"/>
      <c r="KQ66" s="67"/>
      <c r="KR66" s="67"/>
      <c r="KS66" s="67"/>
      <c r="KT66" s="67"/>
      <c r="KU66" s="67"/>
      <c r="KV66" s="67"/>
      <c r="KW66" s="67"/>
      <c r="KX66" s="67"/>
      <c r="KY66" s="67"/>
      <c r="KZ66" s="67"/>
      <c r="LA66" s="67"/>
      <c r="LB66" s="67"/>
      <c r="LC66" s="67"/>
      <c r="LD66" s="67"/>
      <c r="LE66" s="67"/>
      <c r="LF66" s="67"/>
      <c r="LG66" s="67"/>
      <c r="LH66" s="67"/>
      <c r="LI66" s="67"/>
      <c r="LJ66" s="67"/>
      <c r="LK66" s="67"/>
      <c r="LL66" s="67"/>
      <c r="LM66" s="67"/>
      <c r="LN66" s="67"/>
      <c r="LO66" s="67"/>
      <c r="LP66" s="67"/>
      <c r="LQ66" s="67"/>
      <c r="LR66" s="67"/>
      <c r="LS66" s="67"/>
      <c r="LT66" s="67"/>
      <c r="LU66" s="67"/>
      <c r="LV66" s="67"/>
      <c r="LW66" s="67"/>
      <c r="LX66" s="67"/>
      <c r="LY66" s="67"/>
      <c r="LZ66" s="67"/>
      <c r="MA66" s="67"/>
      <c r="MB66" s="67"/>
      <c r="MC66" s="67"/>
    </row>
    <row r="67" spans="2:365" ht="46.5" customHeight="1" x14ac:dyDescent="0.25">
      <c r="B67" s="426" t="s">
        <v>245</v>
      </c>
      <c r="C67" s="426"/>
      <c r="D67" s="426"/>
      <c r="E67" s="426"/>
      <c r="F67" s="426"/>
      <c r="G67" s="161"/>
      <c r="H67" s="474" t="str">
        <f ca="1">+IF(INDIRECT("'"&amp;$B2&amp;"'!$B$329")=0,"",INDIRECT("'"&amp;$B2&amp;"'!$B$329"))</f>
        <v/>
      </c>
      <c r="I67" s="474"/>
      <c r="J67" s="474"/>
      <c r="K67" s="474"/>
      <c r="L67" s="474"/>
      <c r="M67" s="474"/>
      <c r="N67" s="474"/>
      <c r="O67" s="474"/>
      <c r="P67" s="162"/>
      <c r="Q67" s="474" t="str">
        <f ca="1">+IF(INDIRECT("'"&amp;$B2&amp;"'!$c$329")=0,"",INDIRECT("'"&amp;$B2&amp;"'!$c$329"))</f>
        <v/>
      </c>
      <c r="R67" s="474"/>
      <c r="S67" s="474"/>
      <c r="T67" s="474"/>
      <c r="U67" s="474"/>
      <c r="V67" s="474"/>
      <c r="W67" s="474"/>
      <c r="X67" s="474"/>
      <c r="Y67" s="130"/>
      <c r="Z67" s="474" t="str">
        <f ca="1">+IF(INDIRECT("'"&amp;$B2&amp;"'!$d$329")=0,"",INDIRECT("'"&amp;$B2&amp;"'!$d$329"))</f>
        <v/>
      </c>
      <c r="AA67" s="474"/>
      <c r="AB67" s="474"/>
      <c r="AC67" s="474"/>
      <c r="AD67" s="474"/>
      <c r="AE67" s="474"/>
      <c r="AF67" s="474"/>
      <c r="AG67" s="474"/>
      <c r="AH67" s="7"/>
      <c r="AI67" s="474" t="str">
        <f ca="1">+IF(INDIRECT("'"&amp;$B2&amp;"'!$e$329")=0,"",INDIRECT("'"&amp;$B2&amp;"'!$e$329"))</f>
        <v/>
      </c>
      <c r="AJ67" s="474"/>
      <c r="AK67" s="474"/>
      <c r="AL67" s="474"/>
      <c r="AM67" s="474"/>
      <c r="AN67" s="474"/>
      <c r="AO67" s="474"/>
      <c r="AP67" s="474"/>
      <c r="AQ67" s="7"/>
      <c r="AR67" s="474" t="str">
        <f ca="1">+IF(INDIRECT("'"&amp;$B2&amp;"'!$f$329")=0,"",INDIRECT("'"&amp;$B2&amp;"'!$f$329"))</f>
        <v/>
      </c>
      <c r="AS67" s="474"/>
      <c r="AT67" s="474"/>
      <c r="AU67" s="474"/>
      <c r="AV67" s="474"/>
      <c r="AW67" s="474"/>
      <c r="AX67" s="474"/>
      <c r="AY67" s="474"/>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c r="EO67" s="67"/>
      <c r="EP67" s="67"/>
      <c r="EQ67" s="67"/>
      <c r="ER67" s="67"/>
      <c r="ES67" s="67"/>
      <c r="ET67" s="67"/>
      <c r="EU67" s="67"/>
      <c r="EV67" s="67"/>
      <c r="EW67" s="67"/>
      <c r="EX67" s="67"/>
      <c r="EY67" s="67"/>
      <c r="EZ67" s="67"/>
      <c r="FA67" s="67"/>
      <c r="FB67" s="67"/>
      <c r="FC67" s="67"/>
      <c r="FD67" s="67"/>
      <c r="FE67" s="67"/>
      <c r="FF67" s="67"/>
      <c r="FG67" s="67"/>
      <c r="FH67" s="67"/>
      <c r="FI67" s="67"/>
      <c r="FJ67" s="67"/>
      <c r="FK67" s="67"/>
      <c r="FL67" s="67"/>
      <c r="FM67" s="67"/>
      <c r="FN67" s="67"/>
      <c r="FO67" s="67"/>
      <c r="FP67" s="67"/>
      <c r="FQ67" s="67"/>
      <c r="FR67" s="67"/>
      <c r="FS67" s="67"/>
      <c r="FT67" s="67"/>
      <c r="FU67" s="67"/>
      <c r="FV67" s="67"/>
      <c r="FW67" s="67"/>
      <c r="FX67" s="67"/>
      <c r="FY67" s="67"/>
      <c r="FZ67" s="67"/>
      <c r="GA67" s="67"/>
      <c r="GB67" s="67"/>
      <c r="GC67" s="67"/>
      <c r="GD67" s="67"/>
      <c r="GE67" s="67"/>
      <c r="GF67" s="67"/>
      <c r="GG67" s="67"/>
      <c r="GH67" s="67"/>
      <c r="GI67" s="67"/>
      <c r="GJ67" s="67"/>
      <c r="GK67" s="67"/>
      <c r="GL67" s="67"/>
      <c r="GM67" s="67"/>
      <c r="GN67" s="67"/>
      <c r="GO67" s="67"/>
      <c r="GP67" s="67"/>
      <c r="GQ67" s="67"/>
      <c r="GR67" s="67"/>
      <c r="GS67" s="67"/>
      <c r="GT67" s="67"/>
      <c r="GU67" s="67"/>
      <c r="GV67" s="67"/>
      <c r="GW67" s="67"/>
      <c r="GX67" s="67"/>
      <c r="GY67" s="67"/>
      <c r="GZ67" s="67"/>
      <c r="HA67" s="67"/>
      <c r="HB67" s="67"/>
      <c r="HC67" s="67"/>
      <c r="HD67" s="67"/>
      <c r="HE67" s="67"/>
      <c r="HF67" s="67"/>
      <c r="HG67" s="67"/>
      <c r="HH67" s="67"/>
      <c r="HI67" s="67"/>
      <c r="HJ67" s="67"/>
      <c r="HK67" s="67"/>
      <c r="HL67" s="67"/>
      <c r="HM67" s="67"/>
      <c r="HN67" s="67"/>
      <c r="HO67" s="67"/>
      <c r="HP67" s="67"/>
      <c r="HQ67" s="67"/>
      <c r="HR67" s="67"/>
      <c r="HS67" s="67"/>
      <c r="HT67" s="67"/>
      <c r="HU67" s="67"/>
      <c r="HV67" s="67"/>
      <c r="HW67" s="67"/>
      <c r="HX67" s="67"/>
      <c r="HY67" s="67"/>
      <c r="HZ67" s="67"/>
      <c r="IA67" s="67"/>
      <c r="IB67" s="67"/>
      <c r="IC67" s="67"/>
      <c r="ID67" s="67"/>
      <c r="IE67" s="67"/>
      <c r="IF67" s="67"/>
      <c r="IG67" s="67"/>
      <c r="IH67" s="67"/>
      <c r="II67" s="67"/>
      <c r="IJ67" s="67"/>
      <c r="IK67" s="67"/>
      <c r="IL67" s="67"/>
      <c r="IM67" s="67"/>
      <c r="IN67" s="67"/>
      <c r="IO67" s="67"/>
      <c r="IP67" s="67"/>
      <c r="IQ67" s="67"/>
      <c r="IR67" s="67"/>
      <c r="IS67" s="67"/>
      <c r="IT67" s="67"/>
      <c r="IU67" s="67"/>
      <c r="IV67" s="67"/>
      <c r="IW67" s="67"/>
      <c r="IX67" s="67"/>
      <c r="IY67" s="67"/>
      <c r="IZ67" s="67"/>
      <c r="JA67" s="67"/>
      <c r="JB67" s="67"/>
      <c r="JC67" s="67"/>
      <c r="JD67" s="67"/>
      <c r="JE67" s="67"/>
      <c r="JF67" s="67"/>
      <c r="JG67" s="67"/>
      <c r="JH67" s="67"/>
      <c r="JI67" s="67"/>
      <c r="JJ67" s="67"/>
      <c r="JK67" s="67"/>
      <c r="JL67" s="67"/>
      <c r="JM67" s="67"/>
      <c r="JN67" s="67"/>
      <c r="JO67" s="67"/>
      <c r="JP67" s="67"/>
      <c r="JQ67" s="67"/>
      <c r="JR67" s="67"/>
      <c r="JS67" s="67"/>
      <c r="JT67" s="67"/>
      <c r="JU67" s="67"/>
      <c r="JV67" s="67"/>
      <c r="JW67" s="67"/>
      <c r="JX67" s="67"/>
      <c r="JY67" s="67"/>
      <c r="JZ67" s="67"/>
      <c r="KA67" s="67"/>
      <c r="KB67" s="67"/>
      <c r="KC67" s="67"/>
      <c r="KD67" s="67"/>
      <c r="KE67" s="67"/>
      <c r="KF67" s="67"/>
      <c r="KG67" s="67"/>
      <c r="KH67" s="67"/>
      <c r="KI67" s="67"/>
      <c r="KJ67" s="67"/>
      <c r="KK67" s="67"/>
      <c r="KL67" s="67"/>
      <c r="KM67" s="67"/>
      <c r="KN67" s="67"/>
      <c r="KO67" s="67"/>
      <c r="KP67" s="67"/>
      <c r="KQ67" s="67"/>
      <c r="KR67" s="67"/>
      <c r="KS67" s="67"/>
      <c r="KT67" s="67"/>
      <c r="KU67" s="67"/>
      <c r="KV67" s="67"/>
      <c r="KW67" s="67"/>
      <c r="KX67" s="67"/>
      <c r="KY67" s="67"/>
      <c r="KZ67" s="67"/>
      <c r="LA67" s="67"/>
      <c r="LB67" s="67"/>
      <c r="LC67" s="67"/>
      <c r="LD67" s="67"/>
      <c r="LE67" s="67"/>
      <c r="LF67" s="67"/>
      <c r="LG67" s="67"/>
      <c r="LH67" s="67"/>
      <c r="LI67" s="67"/>
      <c r="LJ67" s="67"/>
      <c r="LK67" s="67"/>
      <c r="LL67" s="67"/>
      <c r="LM67" s="67"/>
      <c r="LN67" s="67"/>
      <c r="LO67" s="67"/>
      <c r="LP67" s="67"/>
      <c r="LQ67" s="67"/>
      <c r="LR67" s="67"/>
      <c r="LS67" s="67"/>
      <c r="LT67" s="67"/>
      <c r="LU67" s="67"/>
      <c r="LV67" s="67"/>
      <c r="LW67" s="67"/>
      <c r="LX67" s="67"/>
      <c r="LY67" s="67"/>
      <c r="LZ67" s="67"/>
      <c r="MA67" s="67"/>
      <c r="MB67" s="67"/>
      <c r="MC67" s="67"/>
    </row>
    <row r="68" spans="2:365" ht="6" customHeight="1" x14ac:dyDescent="0.25">
      <c r="B68" s="106"/>
      <c r="C68" s="106"/>
      <c r="D68" s="106"/>
      <c r="E68" s="106"/>
      <c r="F68" s="106"/>
      <c r="G68" s="133"/>
      <c r="H68" s="133"/>
      <c r="I68" s="133"/>
      <c r="J68" s="130"/>
      <c r="K68" s="130"/>
      <c r="L68" s="130"/>
      <c r="M68" s="130"/>
      <c r="N68" s="130"/>
      <c r="O68" s="130"/>
      <c r="P68" s="130"/>
      <c r="Q68" s="133"/>
      <c r="R68" s="133"/>
      <c r="S68" s="130"/>
      <c r="T68" s="130"/>
      <c r="U68" s="130"/>
      <c r="V68" s="130"/>
      <c r="W68" s="130"/>
      <c r="X68" s="130"/>
      <c r="Y68" s="130"/>
      <c r="Z68" s="133"/>
      <c r="AA68" s="133"/>
      <c r="AB68" s="130"/>
      <c r="AC68" s="130"/>
      <c r="AD68" s="130"/>
      <c r="AE68" s="130"/>
      <c r="AF68" s="130"/>
      <c r="AG68" s="130"/>
      <c r="AH68" s="7"/>
      <c r="AI68" s="133"/>
      <c r="AJ68" s="133"/>
      <c r="AK68" s="130"/>
      <c r="AL68" s="130"/>
      <c r="AM68" s="130"/>
      <c r="AN68" s="130"/>
      <c r="AO68" s="130"/>
      <c r="AP68" s="130"/>
      <c r="AQ68" s="7"/>
      <c r="AR68" s="133"/>
      <c r="AS68" s="133"/>
      <c r="AT68" s="130"/>
      <c r="AU68" s="130"/>
      <c r="AV68" s="130"/>
      <c r="AW68" s="130"/>
      <c r="AX68" s="130"/>
      <c r="AY68" s="130"/>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c r="GA68" s="29"/>
      <c r="GB68" s="29"/>
      <c r="GC68" s="29"/>
      <c r="GD68" s="29"/>
      <c r="GE68" s="29"/>
      <c r="GF68" s="29"/>
      <c r="GG68" s="29"/>
      <c r="GH68" s="29"/>
      <c r="GI68" s="29"/>
      <c r="GJ68" s="29"/>
      <c r="GK68" s="29"/>
      <c r="GL68" s="29"/>
      <c r="GM68" s="29"/>
      <c r="GN68" s="29"/>
      <c r="GO68" s="29"/>
      <c r="GP68" s="29"/>
      <c r="GQ68" s="29"/>
      <c r="GR68" s="29"/>
      <c r="GS68" s="29"/>
      <c r="GT68" s="29"/>
      <c r="GU68" s="29"/>
      <c r="GV68" s="29"/>
      <c r="GW68" s="29"/>
      <c r="GX68" s="29"/>
      <c r="GY68" s="29"/>
      <c r="GZ68" s="29"/>
      <c r="HA68" s="29"/>
      <c r="HB68" s="29"/>
      <c r="HC68" s="29"/>
      <c r="HD68" s="29"/>
      <c r="HE68" s="29"/>
      <c r="HF68" s="29"/>
      <c r="HG68" s="29"/>
      <c r="HH68" s="29"/>
      <c r="HI68" s="29"/>
      <c r="HJ68" s="29"/>
      <c r="HK68" s="29"/>
      <c r="HL68" s="29"/>
      <c r="HM68" s="29"/>
      <c r="HN68" s="29"/>
      <c r="HO68" s="29"/>
      <c r="HP68" s="29"/>
      <c r="HQ68" s="29"/>
      <c r="HR68" s="29"/>
      <c r="HS68" s="29"/>
      <c r="HT68" s="29"/>
      <c r="HU68" s="29"/>
      <c r="HV68" s="29"/>
      <c r="HW68" s="29"/>
      <c r="HX68" s="29"/>
      <c r="HY68" s="29"/>
      <c r="HZ68" s="29"/>
      <c r="IA68" s="29"/>
      <c r="IB68" s="29"/>
      <c r="IC68" s="29"/>
      <c r="ID68" s="29"/>
      <c r="IE68" s="29"/>
      <c r="IF68" s="29"/>
      <c r="IG68" s="29"/>
      <c r="IH68" s="29"/>
      <c r="II68" s="29"/>
      <c r="IJ68" s="29"/>
      <c r="IK68" s="29"/>
      <c r="IL68" s="29"/>
      <c r="IM68" s="29"/>
      <c r="IN68" s="29"/>
      <c r="IO68" s="29"/>
      <c r="IP68" s="29"/>
      <c r="IQ68" s="29"/>
      <c r="IR68" s="29"/>
      <c r="IS68" s="29"/>
      <c r="IT68" s="29"/>
      <c r="IU68" s="29"/>
      <c r="IV68" s="29"/>
      <c r="IW68" s="29"/>
      <c r="IX68" s="29"/>
      <c r="IY68" s="29"/>
      <c r="IZ68" s="29"/>
      <c r="JA68" s="29"/>
      <c r="JB68" s="29"/>
      <c r="JC68" s="29"/>
      <c r="JD68" s="29"/>
      <c r="JE68" s="29"/>
      <c r="JF68" s="29"/>
      <c r="JG68" s="29"/>
      <c r="JH68" s="29"/>
      <c r="JI68" s="29"/>
      <c r="JJ68" s="29"/>
      <c r="JK68" s="29"/>
      <c r="JL68" s="29"/>
      <c r="JM68" s="29"/>
      <c r="JN68" s="29"/>
      <c r="JO68" s="29"/>
      <c r="JP68" s="29"/>
      <c r="JQ68" s="29"/>
      <c r="JR68" s="29"/>
      <c r="JS68" s="29"/>
      <c r="JT68" s="29"/>
      <c r="JU68" s="29"/>
      <c r="JV68" s="29"/>
      <c r="JW68" s="29"/>
      <c r="JX68" s="29"/>
      <c r="JY68" s="29"/>
      <c r="JZ68" s="29"/>
      <c r="KA68" s="29"/>
      <c r="KB68" s="29"/>
      <c r="KC68" s="29"/>
      <c r="KD68" s="29"/>
      <c r="KE68" s="29"/>
      <c r="KF68" s="29"/>
      <c r="KG68" s="29"/>
      <c r="KH68" s="29"/>
      <c r="KI68" s="29"/>
      <c r="KJ68" s="29"/>
      <c r="KK68" s="29"/>
      <c r="KL68" s="29"/>
      <c r="KM68" s="29"/>
      <c r="KN68" s="29"/>
      <c r="KO68" s="29"/>
      <c r="KP68" s="29"/>
      <c r="KQ68" s="29"/>
      <c r="KR68" s="29"/>
      <c r="KS68" s="29"/>
      <c r="KT68" s="29"/>
      <c r="KU68" s="29"/>
      <c r="KV68" s="29"/>
      <c r="KW68" s="29"/>
      <c r="KX68" s="29"/>
      <c r="KY68" s="29"/>
      <c r="KZ68" s="29"/>
      <c r="LA68" s="29"/>
      <c r="LB68" s="29"/>
      <c r="LC68" s="29"/>
      <c r="LD68" s="29"/>
      <c r="LE68" s="29"/>
      <c r="LF68" s="29"/>
      <c r="LG68" s="29"/>
      <c r="LH68" s="29"/>
      <c r="LI68" s="29"/>
      <c r="LJ68" s="29"/>
      <c r="LK68" s="29"/>
      <c r="LL68" s="29"/>
      <c r="LM68" s="29"/>
      <c r="LN68" s="29"/>
      <c r="LO68" s="29"/>
      <c r="LP68" s="29"/>
      <c r="LQ68" s="29"/>
      <c r="LR68" s="28"/>
      <c r="LS68" s="28"/>
      <c r="LT68" s="28"/>
      <c r="LU68" s="29"/>
      <c r="LV68" s="28"/>
      <c r="LW68" s="29"/>
      <c r="LX68" s="29"/>
      <c r="LY68" s="29"/>
      <c r="LZ68" s="29"/>
      <c r="MA68" s="29"/>
      <c r="MB68" s="29"/>
      <c r="MC68" s="67"/>
    </row>
    <row r="69" spans="2:365" ht="216.75" customHeight="1" x14ac:dyDescent="0.25">
      <c r="B69" s="473" t="s">
        <v>393</v>
      </c>
      <c r="C69" s="473"/>
      <c r="D69" s="473"/>
      <c r="E69" s="473"/>
      <c r="F69" s="473"/>
      <c r="G69" s="161"/>
      <c r="H69" s="474" t="str">
        <f ca="1">+IF(INDIRECT("'"&amp;$B2&amp;"'!$B$330")=0,"",INDIRECT("'"&amp;$B2&amp;"'!$B$330"))</f>
        <v/>
      </c>
      <c r="I69" s="474"/>
      <c r="J69" s="474"/>
      <c r="K69" s="474"/>
      <c r="L69" s="474"/>
      <c r="M69" s="474"/>
      <c r="N69" s="474"/>
      <c r="O69" s="474"/>
      <c r="P69" s="162"/>
      <c r="Q69" s="474" t="str">
        <f ca="1">+IF(INDIRECT("'"&amp;$B2&amp;"'!$c$330")=0,"",INDIRECT("'"&amp;$B2&amp;"'!$c$330"))</f>
        <v/>
      </c>
      <c r="R69" s="474"/>
      <c r="S69" s="474"/>
      <c r="T69" s="474"/>
      <c r="U69" s="474"/>
      <c r="V69" s="474"/>
      <c r="W69" s="474"/>
      <c r="X69" s="474"/>
      <c r="Y69" s="130"/>
      <c r="Z69" s="474" t="str">
        <f ca="1">+IF(INDIRECT("'"&amp;$B2&amp;"'!$d$330")=0,"",INDIRECT("'"&amp;$B2&amp;"'!$d$330"))</f>
        <v/>
      </c>
      <c r="AA69" s="474"/>
      <c r="AB69" s="474"/>
      <c r="AC69" s="474"/>
      <c r="AD69" s="474"/>
      <c r="AE69" s="474"/>
      <c r="AF69" s="474"/>
      <c r="AG69" s="474"/>
      <c r="AH69" s="7"/>
      <c r="AI69" s="474" t="str">
        <f ca="1">+IF(INDIRECT("'"&amp;$B2&amp;"'!$e$330")=0,"",INDIRECT("'"&amp;$B2&amp;"'!$e$330"))</f>
        <v/>
      </c>
      <c r="AJ69" s="474"/>
      <c r="AK69" s="474"/>
      <c r="AL69" s="474"/>
      <c r="AM69" s="474"/>
      <c r="AN69" s="474"/>
      <c r="AO69" s="474"/>
      <c r="AP69" s="474"/>
      <c r="AQ69" s="7"/>
      <c r="AR69" s="474" t="str">
        <f ca="1">+IF(INDIRECT("'"&amp;$B2&amp;"'!$f$330")=0,"",INDIRECT("'"&amp;$B2&amp;"'!$f$330"))</f>
        <v/>
      </c>
      <c r="AS69" s="474"/>
      <c r="AT69" s="474"/>
      <c r="AU69" s="474"/>
      <c r="AV69" s="474"/>
      <c r="AW69" s="474"/>
      <c r="AX69" s="474"/>
      <c r="AY69" s="474"/>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29"/>
      <c r="FW69" s="29"/>
      <c r="FX69" s="29"/>
      <c r="FY69" s="29"/>
      <c r="FZ69" s="29"/>
      <c r="GA69" s="29"/>
      <c r="GB69" s="29"/>
      <c r="GC69" s="29"/>
      <c r="GD69" s="29"/>
      <c r="GE69" s="29"/>
      <c r="GF69" s="29"/>
      <c r="GG69" s="29"/>
      <c r="GH69" s="29"/>
      <c r="GI69" s="29"/>
      <c r="GJ69" s="29"/>
      <c r="GK69" s="29"/>
      <c r="GL69" s="29"/>
      <c r="GM69" s="29"/>
      <c r="GN69" s="29"/>
      <c r="GO69" s="29"/>
      <c r="GP69" s="29"/>
      <c r="GQ69" s="29"/>
      <c r="GR69" s="29"/>
      <c r="GS69" s="29"/>
      <c r="GT69" s="29"/>
      <c r="GU69" s="29"/>
      <c r="GV69" s="29"/>
      <c r="GW69" s="29"/>
      <c r="GX69" s="29"/>
      <c r="GY69" s="29"/>
      <c r="GZ69" s="29"/>
      <c r="HA69" s="29"/>
      <c r="HB69" s="29"/>
      <c r="HC69" s="29"/>
      <c r="HD69" s="29"/>
      <c r="HE69" s="29"/>
      <c r="HF69" s="29"/>
      <c r="HG69" s="29"/>
      <c r="HH69" s="29"/>
      <c r="HI69" s="29"/>
      <c r="HJ69" s="29"/>
      <c r="HK69" s="29"/>
      <c r="HL69" s="29"/>
      <c r="HM69" s="29"/>
      <c r="HN69" s="29"/>
      <c r="HO69" s="29"/>
      <c r="HP69" s="29"/>
      <c r="HQ69" s="29"/>
      <c r="HR69" s="29"/>
      <c r="HS69" s="29"/>
      <c r="HT69" s="29"/>
      <c r="HU69" s="29"/>
      <c r="HV69" s="29"/>
      <c r="HW69" s="29"/>
      <c r="HX69" s="29"/>
      <c r="HY69" s="29"/>
      <c r="HZ69" s="29"/>
      <c r="IA69" s="29"/>
      <c r="IB69" s="29"/>
      <c r="IC69" s="29"/>
      <c r="ID69" s="29"/>
      <c r="IE69" s="29"/>
      <c r="IF69" s="29"/>
      <c r="IG69" s="29"/>
      <c r="IH69" s="29"/>
      <c r="II69" s="29"/>
      <c r="IJ69" s="29"/>
      <c r="IK69" s="29"/>
      <c r="IL69" s="29"/>
      <c r="IM69" s="29"/>
      <c r="IN69" s="29"/>
      <c r="IO69" s="29"/>
      <c r="IP69" s="29"/>
      <c r="IQ69" s="29"/>
      <c r="IR69" s="29"/>
      <c r="IS69" s="29"/>
      <c r="IT69" s="29"/>
      <c r="IU69" s="29"/>
      <c r="IV69" s="29"/>
      <c r="IW69" s="29"/>
      <c r="IX69" s="29"/>
      <c r="IY69" s="29"/>
      <c r="IZ69" s="29"/>
      <c r="JA69" s="29"/>
      <c r="JB69" s="29"/>
      <c r="JC69" s="29"/>
      <c r="JD69" s="29"/>
      <c r="JE69" s="29"/>
      <c r="JF69" s="29"/>
      <c r="JG69" s="29"/>
      <c r="JH69" s="29"/>
      <c r="JI69" s="29"/>
      <c r="JJ69" s="29"/>
      <c r="JK69" s="29"/>
      <c r="JL69" s="29"/>
      <c r="JM69" s="29"/>
      <c r="JN69" s="29"/>
      <c r="JO69" s="29"/>
      <c r="JP69" s="29"/>
      <c r="JQ69" s="29"/>
      <c r="JR69" s="29"/>
      <c r="JS69" s="29"/>
      <c r="JT69" s="29"/>
      <c r="JU69" s="29"/>
      <c r="JV69" s="29"/>
      <c r="JW69" s="29"/>
      <c r="JX69" s="29"/>
      <c r="JY69" s="29"/>
      <c r="JZ69" s="29"/>
      <c r="KA69" s="29"/>
      <c r="KB69" s="29"/>
      <c r="KC69" s="29"/>
      <c r="KD69" s="29"/>
      <c r="KE69" s="29"/>
      <c r="KF69" s="29"/>
      <c r="KG69" s="29"/>
      <c r="KH69" s="29"/>
      <c r="KI69" s="29"/>
      <c r="KJ69" s="29"/>
      <c r="KK69" s="29"/>
      <c r="KL69" s="29"/>
      <c r="KM69" s="29"/>
      <c r="KN69" s="29"/>
      <c r="KO69" s="29"/>
      <c r="KP69" s="29"/>
      <c r="KQ69" s="29"/>
      <c r="KR69" s="29"/>
      <c r="KS69" s="29"/>
      <c r="KT69" s="29"/>
      <c r="KU69" s="29"/>
      <c r="KV69" s="29"/>
      <c r="KW69" s="29"/>
      <c r="KX69" s="29"/>
      <c r="KY69" s="29"/>
      <c r="KZ69" s="29"/>
      <c r="LA69" s="29"/>
      <c r="LB69" s="29"/>
      <c r="LC69" s="29"/>
      <c r="LD69" s="29"/>
      <c r="LE69" s="29"/>
      <c r="LF69" s="29"/>
      <c r="LG69" s="29"/>
      <c r="LH69" s="29"/>
      <c r="LI69" s="29"/>
      <c r="LJ69" s="29"/>
      <c r="LK69" s="29"/>
      <c r="LL69" s="29"/>
      <c r="LM69" s="29"/>
      <c r="LN69" s="29"/>
      <c r="LO69" s="29"/>
      <c r="LP69" s="29"/>
      <c r="LQ69" s="29"/>
      <c r="LR69" s="29"/>
      <c r="LS69" s="28"/>
      <c r="LT69" s="28"/>
      <c r="LU69" s="29"/>
      <c r="LV69" s="28"/>
      <c r="LW69" s="29"/>
      <c r="LX69" s="29"/>
      <c r="LY69" s="29"/>
      <c r="LZ69" s="29"/>
      <c r="MA69" s="29"/>
      <c r="MB69" s="29"/>
      <c r="MC69" s="67"/>
    </row>
    <row r="70" spans="2:365" customFormat="1" x14ac:dyDescent="0.25">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row>
    <row r="71" spans="2:365" customFormat="1" ht="45.75" customHeight="1" x14ac:dyDescent="0.25">
      <c r="B71" s="492" t="s">
        <v>405</v>
      </c>
      <c r="C71" s="492"/>
      <c r="D71" s="492"/>
      <c r="E71" s="492"/>
      <c r="F71" s="492"/>
      <c r="G71" s="492"/>
      <c r="H71" s="492"/>
      <c r="I71" s="492"/>
      <c r="J71" s="472" t="str">
        <f ca="1">+IF(INDIRECT("'"&amp;$B2&amp;"'!$B$1255")=0,"",INDIRECT("'"&amp;$B2&amp;"'!$B$1255"))</f>
        <v/>
      </c>
      <c r="K71" s="472"/>
      <c r="L71" s="472"/>
      <c r="M71" s="472"/>
      <c r="N71" s="472"/>
      <c r="O71" s="472"/>
      <c r="P71" s="472"/>
      <c r="Q71" s="472"/>
      <c r="R71" s="472"/>
      <c r="S71" s="472"/>
      <c r="T71" s="472"/>
      <c r="U71" s="472"/>
      <c r="V71" s="472"/>
      <c r="W71" s="472"/>
      <c r="X71" s="472"/>
      <c r="Y71" s="472"/>
      <c r="Z71" s="472"/>
      <c r="AA71" s="124"/>
      <c r="AB71" s="124"/>
      <c r="AC71" s="124"/>
      <c r="AD71" s="124"/>
      <c r="AE71" s="124"/>
      <c r="AF71" s="124"/>
      <c r="AG71" s="124"/>
      <c r="AH71" s="124"/>
      <c r="AI71" s="124"/>
      <c r="AJ71" s="124"/>
      <c r="AK71" s="124"/>
      <c r="AL71" s="124"/>
      <c r="AM71" s="124"/>
      <c r="AN71" s="124"/>
      <c r="AO71" s="124"/>
      <c r="AP71" s="124"/>
      <c r="AQ71" s="124"/>
    </row>
    <row r="72" spans="2:365" customFormat="1" x14ac:dyDescent="0.25">
      <c r="B72" s="55"/>
      <c r="C72" s="55"/>
      <c r="D72" s="55"/>
      <c r="E72" s="55"/>
      <c r="F72" s="55"/>
      <c r="G72" s="55"/>
      <c r="H72" s="55"/>
      <c r="I72" s="55"/>
      <c r="J72" s="55"/>
      <c r="K72" s="55"/>
      <c r="L72" s="55"/>
      <c r="M72" s="55"/>
      <c r="N72" s="55"/>
      <c r="O72" s="55"/>
      <c r="P72" s="55"/>
      <c r="Q72" s="55"/>
      <c r="R72" s="55"/>
      <c r="S72" s="55"/>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row>
    <row r="73" spans="2:365" customFormat="1" ht="78" customHeight="1" x14ac:dyDescent="0.25">
      <c r="B73" s="492" t="s">
        <v>337</v>
      </c>
      <c r="C73" s="492"/>
      <c r="D73" s="492"/>
      <c r="E73" s="492"/>
      <c r="F73" s="492"/>
      <c r="G73" s="492"/>
      <c r="H73" s="492"/>
      <c r="I73" s="492"/>
      <c r="J73" s="472" t="str">
        <f ca="1">IF(INDIRECT("'"&amp;$B2&amp;"'!$B$1256")=0,"",INDIRECT("'"&amp;$B2&amp;"'!$B$1256"))</f>
        <v/>
      </c>
      <c r="K73" s="472"/>
      <c r="L73" s="472"/>
      <c r="M73" s="472"/>
      <c r="N73" s="472"/>
      <c r="O73" s="472"/>
      <c r="P73" s="472"/>
      <c r="Q73" s="472"/>
      <c r="R73" s="472"/>
      <c r="S73" s="472"/>
      <c r="T73" s="472"/>
      <c r="U73" s="472"/>
      <c r="V73" s="472"/>
      <c r="W73" s="472"/>
      <c r="X73" s="472"/>
      <c r="Y73" s="472"/>
      <c r="Z73" s="472"/>
      <c r="AA73" s="124"/>
      <c r="AB73" s="124"/>
      <c r="AC73" s="274"/>
      <c r="AD73" s="124"/>
      <c r="AE73" s="124"/>
      <c r="AF73" s="124"/>
      <c r="AG73" s="124"/>
      <c r="AH73" s="124"/>
      <c r="AI73" s="124"/>
      <c r="AJ73" s="124"/>
      <c r="AK73" s="124"/>
      <c r="AL73" s="124"/>
      <c r="AM73" s="124"/>
      <c r="AN73" s="124"/>
      <c r="AO73" s="124"/>
      <c r="AP73" s="124"/>
      <c r="AQ73" s="124"/>
    </row>
    <row r="74" spans="2:365" customFormat="1" x14ac:dyDescent="0.25"/>
    <row r="75" spans="2:365" ht="35.25" customHeight="1" x14ac:dyDescent="0.25">
      <c r="B75" s="426" t="s">
        <v>278</v>
      </c>
      <c r="C75" s="426"/>
      <c r="D75" s="426"/>
      <c r="E75" s="426"/>
      <c r="F75" s="426"/>
      <c r="G75" s="426"/>
      <c r="H75" s="426"/>
      <c r="I75" s="426"/>
      <c r="J75" s="426"/>
      <c r="K75" s="426"/>
      <c r="L75" s="426"/>
      <c r="M75" s="426"/>
      <c r="N75" s="426"/>
      <c r="O75" s="259" t="str">
        <f ca="1">+IF(INDIRECT("'"&amp;$B2&amp;"'!$B$331")=0,"",INDIRECT("'"&amp;$B2&amp;"'!$B$331"))</f>
        <v>SI</v>
      </c>
      <c r="P75" s="7"/>
      <c r="Q75" s="7"/>
      <c r="R75" s="7"/>
      <c r="S75" s="7"/>
      <c r="T75" s="7"/>
      <c r="U75" s="7"/>
      <c r="V75" s="7"/>
      <c r="W75" s="7"/>
      <c r="X75" s="7"/>
      <c r="Y75" s="67"/>
      <c r="Z75" s="67"/>
      <c r="AA75" s="7"/>
      <c r="AB75" s="7"/>
      <c r="AC75" s="7"/>
      <c r="AD75" s="7"/>
      <c r="AE75" s="7"/>
      <c r="AF75" s="7"/>
      <c r="AG75" s="7"/>
      <c r="AH75" s="7"/>
      <c r="AI75" s="7"/>
      <c r="AJ75" s="7"/>
      <c r="AK75" s="7"/>
      <c r="AL75" s="7"/>
      <c r="AM75" s="7"/>
      <c r="AN75" s="7"/>
      <c r="AO75" s="7"/>
      <c r="AP75" s="7"/>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c r="FG75" s="64"/>
      <c r="FH75" s="64"/>
      <c r="FI75" s="64"/>
      <c r="FJ75" s="64"/>
      <c r="FK75" s="64"/>
      <c r="FL75" s="64"/>
      <c r="FM75" s="64"/>
      <c r="FN75" s="64"/>
      <c r="FO75" s="64"/>
      <c r="FP75" s="64"/>
      <c r="FQ75" s="64"/>
      <c r="FR75" s="64"/>
      <c r="FS75" s="64"/>
      <c r="FT75" s="64"/>
      <c r="FU75" s="64"/>
      <c r="FV75" s="64"/>
      <c r="FW75" s="64"/>
      <c r="FX75" s="64"/>
      <c r="FY75" s="64"/>
      <c r="FZ75" s="64"/>
      <c r="GA75" s="64"/>
      <c r="GB75" s="64"/>
      <c r="GC75" s="64"/>
      <c r="GD75" s="64"/>
      <c r="GE75" s="64"/>
      <c r="GF75" s="64"/>
      <c r="GG75" s="64"/>
      <c r="GH75" s="64"/>
      <c r="GI75" s="64"/>
      <c r="GJ75" s="64"/>
      <c r="GK75" s="64"/>
      <c r="GL75" s="64"/>
      <c r="GM75" s="64"/>
      <c r="GN75" s="64"/>
      <c r="GO75" s="64"/>
      <c r="GP75" s="64"/>
      <c r="GQ75" s="64"/>
      <c r="GR75" s="64"/>
      <c r="GS75" s="64"/>
      <c r="GT75" s="64"/>
      <c r="GU75" s="64"/>
      <c r="GV75" s="64"/>
      <c r="GW75" s="64"/>
      <c r="GX75" s="64"/>
      <c r="GY75" s="64"/>
      <c r="GZ75" s="64"/>
      <c r="HA75" s="64"/>
      <c r="HB75" s="64"/>
      <c r="HC75" s="64"/>
      <c r="HD75" s="64"/>
      <c r="HE75" s="64"/>
      <c r="HF75" s="64"/>
      <c r="HG75" s="64"/>
      <c r="HH75" s="64"/>
      <c r="HI75" s="64"/>
      <c r="HJ75" s="64"/>
      <c r="HK75" s="64"/>
      <c r="HL75" s="64"/>
      <c r="HM75" s="64"/>
      <c r="HN75" s="64"/>
      <c r="HO75" s="64"/>
      <c r="HP75" s="64"/>
      <c r="HQ75" s="64"/>
      <c r="HR75" s="64"/>
      <c r="HS75" s="64"/>
      <c r="HT75" s="64"/>
      <c r="HU75" s="64"/>
      <c r="HV75" s="64"/>
      <c r="HW75" s="64"/>
      <c r="HX75" s="64"/>
      <c r="HY75" s="64"/>
      <c r="HZ75" s="64"/>
      <c r="IA75" s="64"/>
      <c r="IB75" s="64"/>
      <c r="IC75" s="64"/>
      <c r="ID75" s="64"/>
      <c r="IE75" s="64"/>
      <c r="IF75" s="64"/>
      <c r="IG75" s="64"/>
      <c r="IH75" s="64"/>
      <c r="II75" s="64"/>
      <c r="IJ75" s="64"/>
      <c r="IK75" s="64"/>
      <c r="IL75" s="64"/>
      <c r="IM75" s="64"/>
      <c r="IN75" s="64"/>
      <c r="IO75" s="64"/>
      <c r="IP75" s="64"/>
      <c r="IQ75" s="64"/>
      <c r="IR75" s="64"/>
      <c r="IS75" s="64"/>
      <c r="IT75" s="64"/>
      <c r="IU75" s="64"/>
      <c r="IV75" s="64"/>
      <c r="IW75" s="64"/>
      <c r="IX75" s="64"/>
      <c r="IY75" s="64"/>
      <c r="IZ75" s="64"/>
      <c r="JA75" s="64"/>
      <c r="JB75" s="64"/>
      <c r="JC75" s="64"/>
      <c r="JD75" s="64"/>
      <c r="JE75" s="64"/>
      <c r="JF75" s="64"/>
      <c r="JG75" s="64"/>
      <c r="JH75" s="64"/>
      <c r="JI75" s="64"/>
      <c r="JJ75" s="64"/>
      <c r="JK75" s="64"/>
      <c r="JL75" s="64"/>
      <c r="JM75" s="64"/>
      <c r="JN75" s="64"/>
      <c r="JO75" s="64"/>
      <c r="JP75" s="64"/>
      <c r="JQ75" s="64"/>
      <c r="JR75" s="64"/>
      <c r="JS75" s="64"/>
      <c r="JT75" s="64"/>
      <c r="JU75" s="64"/>
      <c r="JV75" s="64"/>
      <c r="JW75" s="64"/>
      <c r="JX75" s="64"/>
      <c r="JY75" s="64"/>
      <c r="JZ75" s="64"/>
      <c r="KA75" s="64"/>
      <c r="KB75" s="64"/>
      <c r="KC75" s="64"/>
      <c r="KD75" s="64"/>
      <c r="KE75" s="64"/>
      <c r="KF75" s="64"/>
      <c r="KG75" s="64"/>
      <c r="KH75" s="64"/>
      <c r="KI75" s="64"/>
      <c r="KJ75" s="64"/>
      <c r="KK75" s="64"/>
      <c r="KL75" s="64"/>
      <c r="KM75" s="64"/>
      <c r="KN75" s="64"/>
      <c r="KO75" s="64"/>
      <c r="KP75" s="64"/>
      <c r="KQ75" s="64"/>
      <c r="KR75" s="64"/>
      <c r="KS75" s="64"/>
      <c r="KT75" s="64"/>
      <c r="KU75" s="64"/>
      <c r="KV75" s="64"/>
      <c r="KW75" s="64"/>
      <c r="KX75" s="64"/>
      <c r="KY75" s="64"/>
      <c r="KZ75" s="64"/>
      <c r="LA75" s="64"/>
      <c r="LB75" s="64"/>
      <c r="LC75" s="64"/>
      <c r="LD75" s="64"/>
      <c r="LE75" s="64"/>
      <c r="LF75" s="64"/>
      <c r="LG75" s="64"/>
      <c r="LH75" s="64"/>
      <c r="LI75" s="64"/>
      <c r="LJ75" s="64"/>
      <c r="LK75" s="64"/>
      <c r="LL75" s="64"/>
      <c r="LM75" s="64"/>
      <c r="LN75" s="64"/>
      <c r="LO75" s="64"/>
      <c r="LP75" s="75"/>
      <c r="LQ75" s="67"/>
      <c r="LR75" s="29"/>
      <c r="LS75" s="64"/>
      <c r="LT75" s="75"/>
      <c r="LU75" s="67"/>
      <c r="LV75" s="29"/>
      <c r="LW75" s="64"/>
      <c r="LX75" s="75"/>
      <c r="LY75" s="67"/>
      <c r="LZ75" s="29"/>
      <c r="MA75" s="64"/>
      <c r="MB75" s="75"/>
      <c r="MC75" s="67"/>
      <c r="MD75" s="67"/>
      <c r="ME75" s="64"/>
      <c r="MF75" s="75"/>
      <c r="MG75" s="67"/>
      <c r="MH75" s="67"/>
      <c r="MI75" s="64"/>
      <c r="MJ75" s="75"/>
      <c r="MK75" s="67"/>
      <c r="ML75" s="67"/>
      <c r="MM75" s="64"/>
      <c r="MN75" s="75"/>
      <c r="MO75" s="67"/>
      <c r="MP75" s="67"/>
      <c r="MQ75" s="64"/>
      <c r="MR75" s="75"/>
      <c r="MS75" s="67"/>
      <c r="MT75" s="67"/>
      <c r="MU75" s="64"/>
      <c r="MV75" s="75"/>
      <c r="MW75" s="67"/>
      <c r="MX75" s="67"/>
      <c r="MY75" s="64"/>
      <c r="MZ75" s="75"/>
      <c r="NA75" s="67"/>
    </row>
    <row r="76" spans="2:365" s="67" customFormat="1" ht="12" customHeight="1" x14ac:dyDescent="0.25">
      <c r="B76" s="141"/>
      <c r="C76" s="141"/>
      <c r="D76" s="141"/>
      <c r="E76" s="141"/>
      <c r="F76" s="141"/>
      <c r="G76" s="141"/>
      <c r="H76" s="141"/>
      <c r="I76" s="141"/>
      <c r="J76" s="141"/>
      <c r="K76" s="141"/>
      <c r="L76" s="141"/>
      <c r="M76" s="141"/>
      <c r="N76" s="141"/>
      <c r="O76" s="151"/>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c r="EO76" s="64"/>
      <c r="EP76" s="64"/>
      <c r="EQ76" s="64"/>
      <c r="ER76" s="64"/>
      <c r="ES76" s="64"/>
      <c r="ET76" s="64"/>
      <c r="EU76" s="64"/>
      <c r="EV76" s="64"/>
      <c r="EW76" s="64"/>
      <c r="EX76" s="64"/>
      <c r="EY76" s="64"/>
      <c r="EZ76" s="64"/>
      <c r="FA76" s="64"/>
      <c r="FB76" s="64"/>
      <c r="FC76" s="64"/>
      <c r="FD76" s="64"/>
      <c r="FE76" s="64"/>
      <c r="FF76" s="64"/>
      <c r="FG76" s="64"/>
      <c r="FH76" s="64"/>
      <c r="FI76" s="64"/>
      <c r="FJ76" s="64"/>
      <c r="FK76" s="64"/>
      <c r="FL76" s="64"/>
      <c r="FM76" s="64"/>
      <c r="FN76" s="64"/>
      <c r="FO76" s="64"/>
      <c r="FP76" s="64"/>
      <c r="FQ76" s="64"/>
      <c r="FR76" s="64"/>
      <c r="FS76" s="64"/>
      <c r="FT76" s="64"/>
      <c r="FU76" s="64"/>
      <c r="FV76" s="64"/>
      <c r="FW76" s="64"/>
      <c r="FX76" s="64"/>
      <c r="FY76" s="64"/>
      <c r="FZ76" s="64"/>
      <c r="GA76" s="64"/>
      <c r="GB76" s="64"/>
      <c r="GC76" s="64"/>
      <c r="GD76" s="64"/>
      <c r="GE76" s="64"/>
      <c r="GF76" s="64"/>
      <c r="GG76" s="64"/>
      <c r="GH76" s="64"/>
      <c r="GI76" s="64"/>
      <c r="GJ76" s="64"/>
      <c r="GK76" s="64"/>
      <c r="GL76" s="64"/>
      <c r="GM76" s="64"/>
      <c r="GN76" s="64"/>
      <c r="GO76" s="64"/>
      <c r="GP76" s="64"/>
      <c r="GQ76" s="64"/>
      <c r="GR76" s="64"/>
      <c r="GS76" s="64"/>
      <c r="GT76" s="64"/>
      <c r="GU76" s="64"/>
      <c r="GV76" s="64"/>
      <c r="GW76" s="64"/>
      <c r="GX76" s="64"/>
      <c r="GY76" s="64"/>
      <c r="GZ76" s="64"/>
      <c r="HA76" s="64"/>
      <c r="HB76" s="64"/>
      <c r="HC76" s="64"/>
      <c r="HD76" s="64"/>
      <c r="HE76" s="64"/>
      <c r="HF76" s="64"/>
      <c r="HG76" s="64"/>
      <c r="HH76" s="64"/>
      <c r="HI76" s="64"/>
      <c r="HJ76" s="64"/>
      <c r="HK76" s="64"/>
      <c r="HL76" s="64"/>
      <c r="HM76" s="64"/>
      <c r="HN76" s="64"/>
      <c r="HO76" s="64"/>
      <c r="HP76" s="64"/>
      <c r="HQ76" s="64"/>
      <c r="HR76" s="64"/>
      <c r="HS76" s="64"/>
      <c r="HT76" s="64"/>
      <c r="HU76" s="64"/>
      <c r="HV76" s="64"/>
      <c r="HW76" s="64"/>
      <c r="HX76" s="64"/>
      <c r="HY76" s="64"/>
      <c r="HZ76" s="64"/>
      <c r="IA76" s="64"/>
      <c r="IB76" s="64"/>
      <c r="IC76" s="64"/>
      <c r="ID76" s="64"/>
      <c r="IE76" s="64"/>
      <c r="IF76" s="64"/>
      <c r="IG76" s="64"/>
      <c r="IH76" s="64"/>
      <c r="II76" s="64"/>
      <c r="IJ76" s="64"/>
      <c r="IK76" s="64"/>
      <c r="IL76" s="64"/>
      <c r="IM76" s="64"/>
      <c r="IN76" s="64"/>
      <c r="IO76" s="64"/>
      <c r="IP76" s="64"/>
      <c r="IQ76" s="64"/>
      <c r="IR76" s="64"/>
      <c r="IS76" s="64"/>
      <c r="IT76" s="64"/>
      <c r="IU76" s="64"/>
      <c r="IV76" s="64"/>
      <c r="IW76" s="64"/>
      <c r="IX76" s="64"/>
      <c r="IY76" s="64"/>
      <c r="IZ76" s="64"/>
      <c r="JA76" s="64"/>
      <c r="JB76" s="64"/>
      <c r="JC76" s="64"/>
      <c r="JD76" s="64"/>
      <c r="JE76" s="64"/>
      <c r="JF76" s="64"/>
      <c r="JG76" s="64"/>
      <c r="JH76" s="64"/>
      <c r="JI76" s="64"/>
      <c r="JJ76" s="64"/>
      <c r="JK76" s="64"/>
      <c r="JL76" s="64"/>
      <c r="JM76" s="64"/>
      <c r="JN76" s="64"/>
      <c r="JO76" s="64"/>
      <c r="JP76" s="64"/>
      <c r="JQ76" s="64"/>
      <c r="JR76" s="64"/>
      <c r="JS76" s="64"/>
      <c r="JT76" s="64"/>
      <c r="JU76" s="64"/>
      <c r="JV76" s="64"/>
      <c r="JW76" s="64"/>
      <c r="JX76" s="64"/>
      <c r="JY76" s="64"/>
      <c r="JZ76" s="64"/>
      <c r="KA76" s="64"/>
      <c r="KB76" s="64"/>
      <c r="KC76" s="64"/>
      <c r="KD76" s="64"/>
      <c r="KE76" s="64"/>
      <c r="KF76" s="64"/>
      <c r="KG76" s="64"/>
      <c r="KH76" s="64"/>
      <c r="KI76" s="64"/>
      <c r="KJ76" s="64"/>
      <c r="KK76" s="64"/>
      <c r="KL76" s="64"/>
      <c r="KM76" s="64"/>
      <c r="KN76" s="64"/>
      <c r="KO76" s="64"/>
      <c r="KP76" s="64"/>
      <c r="KQ76" s="64"/>
      <c r="KR76" s="64"/>
      <c r="KS76" s="64"/>
      <c r="KT76" s="64"/>
      <c r="KU76" s="64"/>
      <c r="KV76" s="64"/>
      <c r="KW76" s="64"/>
      <c r="KX76" s="64"/>
      <c r="KY76" s="64"/>
      <c r="KZ76" s="64"/>
      <c r="LA76" s="64"/>
      <c r="LB76" s="64"/>
      <c r="LC76" s="64"/>
      <c r="LD76" s="64"/>
      <c r="LE76" s="64"/>
      <c r="LF76" s="64"/>
      <c r="LG76" s="64"/>
      <c r="LH76" s="64"/>
      <c r="LI76" s="64"/>
      <c r="LJ76" s="64"/>
      <c r="LK76" s="64"/>
      <c r="LL76" s="64"/>
      <c r="LM76" s="64"/>
      <c r="LN76" s="64"/>
      <c r="LO76" s="64"/>
      <c r="LP76" s="75"/>
      <c r="LR76" s="29"/>
      <c r="LS76" s="64"/>
      <c r="LT76" s="75"/>
      <c r="LV76" s="29"/>
      <c r="LW76" s="64"/>
      <c r="LX76" s="75"/>
      <c r="LZ76" s="29"/>
      <c r="MA76" s="64"/>
      <c r="MB76" s="75"/>
      <c r="ME76" s="64"/>
      <c r="MF76" s="75"/>
      <c r="MI76" s="64"/>
      <c r="MJ76" s="75"/>
      <c r="MM76" s="64"/>
      <c r="MN76" s="75"/>
      <c r="MQ76" s="64"/>
      <c r="MR76" s="75"/>
      <c r="MU76" s="64"/>
      <c r="MV76" s="75"/>
      <c r="MY76" s="64"/>
      <c r="MZ76" s="75"/>
    </row>
    <row r="77" spans="2:365" s="67" customFormat="1" ht="35.25" customHeight="1" x14ac:dyDescent="0.25">
      <c r="B77" s="426" t="s">
        <v>394</v>
      </c>
      <c r="C77" s="426"/>
      <c r="D77" s="426"/>
      <c r="E77" s="426"/>
      <c r="F77" s="426"/>
      <c r="G77" s="426"/>
      <c r="H77" s="426"/>
      <c r="I77" s="281">
        <f ca="1">+IF(INDIRECT("'"&amp;$B2&amp;"'!$B$331")=0,"",1)</f>
        <v>1</v>
      </c>
      <c r="J77" s="141"/>
      <c r="K77" s="141"/>
      <c r="L77" s="141"/>
      <c r="M77" s="141"/>
      <c r="N77" s="141"/>
      <c r="O77" s="151"/>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c r="EO77" s="64"/>
      <c r="EP77" s="64"/>
      <c r="EQ77" s="64"/>
      <c r="ER77" s="64"/>
      <c r="ES77" s="64"/>
      <c r="ET77" s="64"/>
      <c r="EU77" s="64"/>
      <c r="EV77" s="64"/>
      <c r="EW77" s="64"/>
      <c r="EX77" s="64"/>
      <c r="EY77" s="64"/>
      <c r="EZ77" s="64"/>
      <c r="FA77" s="64"/>
      <c r="FB77" s="64"/>
      <c r="FC77" s="64"/>
      <c r="FD77" s="64"/>
      <c r="FE77" s="64"/>
      <c r="FF77" s="64"/>
      <c r="FG77" s="64"/>
      <c r="FH77" s="64"/>
      <c r="FI77" s="64"/>
      <c r="FJ77" s="64"/>
      <c r="FK77" s="64"/>
      <c r="FL77" s="64"/>
      <c r="FM77" s="64"/>
      <c r="FN77" s="64"/>
      <c r="FO77" s="64"/>
      <c r="FP77" s="64"/>
      <c r="FQ77" s="64"/>
      <c r="FR77" s="64"/>
      <c r="FS77" s="64"/>
      <c r="FT77" s="64"/>
      <c r="FU77" s="64"/>
      <c r="FV77" s="64"/>
      <c r="FW77" s="64"/>
      <c r="FX77" s="64"/>
      <c r="FY77" s="64"/>
      <c r="FZ77" s="64"/>
      <c r="GA77" s="64"/>
      <c r="GB77" s="64"/>
      <c r="GC77" s="64"/>
      <c r="GD77" s="64"/>
      <c r="GE77" s="64"/>
      <c r="GF77" s="64"/>
      <c r="GG77" s="64"/>
      <c r="GH77" s="64"/>
      <c r="GI77" s="64"/>
      <c r="GJ77" s="64"/>
      <c r="GK77" s="64"/>
      <c r="GL77" s="64"/>
      <c r="GM77" s="64"/>
      <c r="GN77" s="64"/>
      <c r="GO77" s="64"/>
      <c r="GP77" s="64"/>
      <c r="GQ77" s="64"/>
      <c r="GR77" s="64"/>
      <c r="GS77" s="64"/>
      <c r="GT77" s="64"/>
      <c r="GU77" s="64"/>
      <c r="GV77" s="64"/>
      <c r="GW77" s="64"/>
      <c r="GX77" s="64"/>
      <c r="GY77" s="64"/>
      <c r="GZ77" s="64"/>
      <c r="HA77" s="64"/>
      <c r="HB77" s="64"/>
      <c r="HC77" s="64"/>
      <c r="HD77" s="64"/>
      <c r="HE77" s="64"/>
      <c r="HF77" s="64"/>
      <c r="HG77" s="64"/>
      <c r="HH77" s="64"/>
      <c r="HI77" s="64"/>
      <c r="HJ77" s="64"/>
      <c r="HK77" s="64"/>
      <c r="HL77" s="64"/>
      <c r="HM77" s="64"/>
      <c r="HN77" s="64"/>
      <c r="HO77" s="64"/>
      <c r="HP77" s="64"/>
      <c r="HQ77" s="64"/>
      <c r="HR77" s="64"/>
      <c r="HS77" s="64"/>
      <c r="HT77" s="64"/>
      <c r="HU77" s="64"/>
      <c r="HV77" s="64"/>
      <c r="HW77" s="64"/>
      <c r="HX77" s="64"/>
      <c r="HY77" s="64"/>
      <c r="HZ77" s="64"/>
      <c r="IA77" s="64"/>
      <c r="IB77" s="64"/>
      <c r="IC77" s="64"/>
      <c r="ID77" s="64"/>
      <c r="IE77" s="64"/>
      <c r="IF77" s="64"/>
      <c r="IG77" s="64"/>
      <c r="IH77" s="64"/>
      <c r="II77" s="64"/>
      <c r="IJ77" s="64"/>
      <c r="IK77" s="64"/>
      <c r="IL77" s="64"/>
      <c r="IM77" s="64"/>
      <c r="IN77" s="64"/>
      <c r="IO77" s="64"/>
      <c r="IP77" s="64"/>
      <c r="IQ77" s="64"/>
      <c r="IR77" s="64"/>
      <c r="IS77" s="64"/>
      <c r="IT77" s="64"/>
      <c r="IU77" s="64"/>
      <c r="IV77" s="64"/>
      <c r="IW77" s="64"/>
      <c r="IX77" s="64"/>
      <c r="IY77" s="64"/>
      <c r="IZ77" s="64"/>
      <c r="JA77" s="64"/>
      <c r="JB77" s="64"/>
      <c r="JC77" s="64"/>
      <c r="JD77" s="64"/>
      <c r="JE77" s="64"/>
      <c r="JF77" s="64"/>
      <c r="JG77" s="64"/>
      <c r="JH77" s="64"/>
      <c r="JI77" s="64"/>
      <c r="JJ77" s="64"/>
      <c r="JK77" s="64"/>
      <c r="JL77" s="64"/>
      <c r="JM77" s="64"/>
      <c r="JN77" s="64"/>
      <c r="JO77" s="64"/>
      <c r="JP77" s="64"/>
      <c r="JQ77" s="64"/>
      <c r="JR77" s="64"/>
      <c r="JS77" s="64"/>
      <c r="JT77" s="64"/>
      <c r="JU77" s="64"/>
      <c r="JV77" s="64"/>
      <c r="JW77" s="64"/>
      <c r="JX77" s="64"/>
      <c r="JY77" s="64"/>
      <c r="JZ77" s="64"/>
      <c r="KA77" s="64"/>
      <c r="KB77" s="64"/>
      <c r="KC77" s="64"/>
      <c r="KD77" s="64"/>
      <c r="KE77" s="64"/>
      <c r="KF77" s="64"/>
      <c r="KG77" s="64"/>
      <c r="KH77" s="64"/>
      <c r="KI77" s="64"/>
      <c r="KJ77" s="64"/>
      <c r="KK77" s="64"/>
      <c r="KL77" s="64"/>
      <c r="KM77" s="64"/>
      <c r="KN77" s="64"/>
      <c r="KO77" s="64"/>
      <c r="KP77" s="64"/>
      <c r="KQ77" s="64"/>
      <c r="KR77" s="64"/>
      <c r="KS77" s="64"/>
      <c r="KT77" s="64"/>
      <c r="KU77" s="64"/>
      <c r="KV77" s="64"/>
      <c r="KW77" s="64"/>
      <c r="KX77" s="64"/>
      <c r="KY77" s="64"/>
      <c r="KZ77" s="64"/>
      <c r="LA77" s="64"/>
      <c r="LB77" s="64"/>
      <c r="LC77" s="64"/>
      <c r="LD77" s="64"/>
      <c r="LE77" s="64"/>
      <c r="LF77" s="64"/>
      <c r="LG77" s="64"/>
      <c r="LH77" s="64"/>
      <c r="LI77" s="64"/>
      <c r="LJ77" s="64"/>
      <c r="LK77" s="64"/>
      <c r="LL77" s="64"/>
      <c r="LM77" s="64"/>
      <c r="LN77" s="64"/>
      <c r="LO77" s="64"/>
      <c r="LP77" s="75"/>
      <c r="LR77" s="29"/>
      <c r="LS77" s="64"/>
      <c r="LT77" s="75"/>
      <c r="LV77" s="29"/>
      <c r="LW77" s="64"/>
      <c r="LX77" s="75"/>
      <c r="LZ77" s="29"/>
      <c r="MA77" s="64"/>
      <c r="MB77" s="75"/>
      <c r="ME77" s="64"/>
      <c r="MF77" s="75"/>
      <c r="MI77" s="64"/>
      <c r="MJ77" s="75"/>
      <c r="MM77" s="64"/>
      <c r="MN77" s="75"/>
      <c r="MQ77" s="64"/>
      <c r="MR77" s="75"/>
      <c r="MU77" s="64"/>
      <c r="MV77" s="75"/>
      <c r="MY77" s="64"/>
      <c r="MZ77" s="75"/>
    </row>
    <row r="78" spans="2:365" x14ac:dyDescent="0.25">
      <c r="B78" s="7"/>
      <c r="C78" s="7"/>
      <c r="D78" s="7"/>
      <c r="E78" s="7"/>
      <c r="F78" s="7"/>
      <c r="G78" s="7"/>
      <c r="H78" s="128">
        <v>1</v>
      </c>
      <c r="I78" s="128" t="str">
        <f ca="1">+IF(OR(H78&gt;$I$77,$O$75="",$O$75="no"),"","OK")</f>
        <v>OK</v>
      </c>
      <c r="J78" s="128"/>
      <c r="K78" s="128"/>
      <c r="L78" s="128"/>
      <c r="M78" s="128"/>
      <c r="N78" s="128"/>
      <c r="O78" s="128"/>
      <c r="P78" s="128"/>
      <c r="Q78" s="128">
        <v>2</v>
      </c>
      <c r="R78" s="128" t="str">
        <f ca="1">+IF(OR(Q78&gt;$I$77,$O$75="",$O$75="no"),"","OK")</f>
        <v/>
      </c>
      <c r="S78" s="128"/>
      <c r="T78" s="128"/>
      <c r="U78" s="128"/>
      <c r="V78" s="128"/>
      <c r="W78" s="128"/>
      <c r="X78" s="128"/>
      <c r="Y78" s="128"/>
      <c r="Z78" s="128">
        <v>3</v>
      </c>
      <c r="AA78" s="128" t="str">
        <f ca="1">+IF(OR(Z78&gt;$I$77,$O$75="",$O$75="no"),"","OK")</f>
        <v/>
      </c>
      <c r="AB78" s="128"/>
      <c r="AC78" s="128"/>
      <c r="AD78" s="128"/>
      <c r="AE78" s="128"/>
      <c r="AF78" s="128"/>
      <c r="AG78" s="128"/>
      <c r="AH78" s="128"/>
      <c r="AI78" s="128">
        <v>4</v>
      </c>
      <c r="AJ78" s="128" t="str">
        <f ca="1">+IF(OR(AI78&gt;$I$77,$O$75="",$O$75="no"),"","OK")</f>
        <v/>
      </c>
      <c r="AK78" s="128"/>
      <c r="AL78" s="128"/>
      <c r="AM78" s="128"/>
      <c r="AN78" s="128"/>
      <c r="AO78" s="128"/>
      <c r="AP78" s="128"/>
      <c r="AQ78" s="74"/>
      <c r="AR78" s="74">
        <v>5</v>
      </c>
      <c r="AS78" s="128" t="str">
        <f ca="1">+IF(OR(AR78&gt;$I$77,$O$75="",$O$75="no"),"","OK")</f>
        <v/>
      </c>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c r="EO78" s="67"/>
      <c r="EP78" s="67"/>
      <c r="EQ78" s="67"/>
      <c r="ER78" s="67"/>
      <c r="ES78" s="67"/>
      <c r="ET78" s="67"/>
      <c r="EU78" s="67"/>
      <c r="EV78" s="67"/>
      <c r="EW78" s="67"/>
      <c r="EX78" s="67"/>
      <c r="EY78" s="67"/>
      <c r="EZ78" s="67"/>
      <c r="FA78" s="67"/>
      <c r="FB78" s="67"/>
      <c r="FC78" s="67"/>
      <c r="FD78" s="67"/>
      <c r="FE78" s="67"/>
      <c r="FF78" s="67"/>
      <c r="FG78" s="67"/>
      <c r="FH78" s="67"/>
      <c r="FI78" s="67"/>
      <c r="FJ78" s="67"/>
      <c r="FK78" s="67"/>
      <c r="FL78" s="67"/>
      <c r="FM78" s="67"/>
      <c r="FN78" s="67"/>
      <c r="FO78" s="67"/>
      <c r="FP78" s="67"/>
      <c r="FQ78" s="67"/>
      <c r="FR78" s="67"/>
      <c r="FS78" s="67"/>
      <c r="FT78" s="67"/>
      <c r="FU78" s="67"/>
      <c r="FV78" s="67"/>
      <c r="FW78" s="67"/>
      <c r="FX78" s="67"/>
      <c r="FY78" s="67"/>
      <c r="FZ78" s="67"/>
      <c r="GA78" s="67"/>
      <c r="GB78" s="67"/>
      <c r="GC78" s="67"/>
      <c r="GD78" s="67"/>
      <c r="GE78" s="67"/>
      <c r="GF78" s="67"/>
      <c r="GG78" s="67"/>
      <c r="GH78" s="67"/>
      <c r="GI78" s="67"/>
      <c r="GJ78" s="67"/>
      <c r="GK78" s="67"/>
      <c r="GL78" s="67"/>
      <c r="GM78" s="67"/>
      <c r="GN78" s="67"/>
      <c r="GO78" s="67"/>
      <c r="GP78" s="67"/>
      <c r="GQ78" s="67"/>
      <c r="GR78" s="67"/>
      <c r="GS78" s="67"/>
      <c r="GT78" s="67"/>
      <c r="GU78" s="67"/>
      <c r="GV78" s="67"/>
      <c r="GW78" s="67"/>
      <c r="GX78" s="67"/>
      <c r="GY78" s="67"/>
      <c r="GZ78" s="67"/>
      <c r="HA78" s="67"/>
      <c r="HB78" s="67"/>
      <c r="HC78" s="67"/>
      <c r="HD78" s="67"/>
      <c r="HE78" s="67"/>
      <c r="HF78" s="67"/>
      <c r="HG78" s="67"/>
      <c r="HH78" s="67"/>
      <c r="HI78" s="67"/>
      <c r="HJ78" s="67"/>
      <c r="HK78" s="67"/>
      <c r="HL78" s="67"/>
      <c r="HM78" s="67"/>
      <c r="HN78" s="67"/>
      <c r="HO78" s="67"/>
      <c r="HP78" s="67"/>
      <c r="HQ78" s="67"/>
      <c r="HR78" s="67"/>
      <c r="HS78" s="67"/>
      <c r="HT78" s="67"/>
      <c r="HU78" s="67"/>
      <c r="HV78" s="67"/>
      <c r="HW78" s="67"/>
      <c r="HX78" s="67"/>
      <c r="HY78" s="67"/>
      <c r="HZ78" s="67"/>
      <c r="IA78" s="67"/>
      <c r="IB78" s="67"/>
      <c r="IC78" s="67"/>
      <c r="ID78" s="67"/>
      <c r="IE78" s="67"/>
      <c r="IF78" s="67"/>
      <c r="IG78" s="67"/>
      <c r="IH78" s="67"/>
      <c r="II78" s="67"/>
      <c r="IJ78" s="67"/>
      <c r="IK78" s="67"/>
      <c r="IL78" s="67"/>
      <c r="IM78" s="67"/>
      <c r="IN78" s="67"/>
      <c r="IO78" s="67"/>
      <c r="IP78" s="67"/>
      <c r="IQ78" s="67"/>
      <c r="IR78" s="67"/>
      <c r="IS78" s="67"/>
      <c r="IT78" s="67"/>
      <c r="IU78" s="67"/>
      <c r="IV78" s="67"/>
      <c r="IW78" s="67"/>
      <c r="IX78" s="67"/>
      <c r="IY78" s="67"/>
      <c r="IZ78" s="67"/>
      <c r="JA78" s="67"/>
      <c r="JB78" s="67"/>
      <c r="JC78" s="67"/>
      <c r="JD78" s="67"/>
      <c r="JE78" s="67"/>
      <c r="JF78" s="67"/>
      <c r="JG78" s="67"/>
      <c r="JH78" s="67"/>
      <c r="JI78" s="67"/>
      <c r="JJ78" s="67"/>
      <c r="JK78" s="67"/>
      <c r="JL78" s="67"/>
      <c r="JM78" s="67"/>
      <c r="JN78" s="67"/>
      <c r="JO78" s="67"/>
      <c r="JP78" s="67"/>
      <c r="JQ78" s="67"/>
      <c r="JR78" s="67"/>
      <c r="JS78" s="67"/>
      <c r="JT78" s="67"/>
      <c r="JU78" s="67"/>
      <c r="JV78" s="67"/>
      <c r="JW78" s="67"/>
      <c r="JX78" s="67"/>
      <c r="JY78" s="67"/>
      <c r="JZ78" s="67"/>
      <c r="KA78" s="67"/>
      <c r="KB78" s="67"/>
      <c r="KC78" s="67"/>
      <c r="KD78" s="67"/>
      <c r="KE78" s="67"/>
      <c r="KF78" s="67"/>
      <c r="KG78" s="67"/>
      <c r="KH78" s="67"/>
      <c r="KI78" s="67"/>
      <c r="KJ78" s="67"/>
      <c r="KK78" s="67"/>
      <c r="KL78" s="67"/>
      <c r="KM78" s="67"/>
      <c r="KN78" s="67"/>
      <c r="KO78" s="67"/>
      <c r="KP78" s="67"/>
      <c r="KQ78" s="67"/>
      <c r="KR78" s="67"/>
      <c r="KS78" s="67"/>
      <c r="KT78" s="67"/>
      <c r="KU78" s="67"/>
      <c r="KV78" s="67"/>
      <c r="KW78" s="67"/>
      <c r="KX78" s="67"/>
      <c r="KY78" s="67"/>
      <c r="KZ78" s="67"/>
      <c r="LA78" s="67"/>
      <c r="LB78" s="67"/>
      <c r="LC78" s="67"/>
      <c r="LD78" s="67"/>
      <c r="LE78" s="67"/>
      <c r="LF78" s="67"/>
      <c r="LG78" s="67"/>
      <c r="LH78" s="67"/>
      <c r="LI78" s="67"/>
      <c r="LJ78" s="67"/>
      <c r="LK78" s="67"/>
      <c r="LL78" s="67"/>
      <c r="LM78" s="67"/>
      <c r="LN78" s="67"/>
      <c r="LO78" s="67"/>
      <c r="LP78" s="76"/>
      <c r="LQ78" s="67"/>
      <c r="LR78" s="29"/>
      <c r="LS78" s="67"/>
      <c r="LT78" s="76"/>
      <c r="LU78" s="67"/>
      <c r="LV78" s="29"/>
      <c r="LW78" s="67"/>
      <c r="LX78" s="76"/>
      <c r="LY78" s="67"/>
      <c r="LZ78" s="29"/>
      <c r="MA78" s="67"/>
      <c r="MB78" s="76"/>
      <c r="MC78" s="67"/>
      <c r="MD78" s="67"/>
      <c r="ME78" s="67"/>
      <c r="MF78" s="76"/>
      <c r="MG78" s="67"/>
      <c r="MH78" s="67"/>
      <c r="MI78" s="67"/>
      <c r="MJ78" s="76"/>
      <c r="MK78" s="67"/>
      <c r="ML78" s="67"/>
      <c r="MM78" s="67"/>
      <c r="MN78" s="76"/>
      <c r="MO78" s="67"/>
      <c r="MP78" s="67"/>
      <c r="MQ78" s="67"/>
      <c r="MR78" s="76"/>
      <c r="MS78" s="67"/>
      <c r="MT78" s="67"/>
      <c r="MU78" s="67"/>
      <c r="MV78" s="76"/>
      <c r="MW78" s="67"/>
      <c r="MX78" s="67"/>
      <c r="MY78" s="67"/>
      <c r="MZ78" s="76"/>
      <c r="NA78" s="67"/>
    </row>
    <row r="79" spans="2:365" ht="35.25" customHeight="1" x14ac:dyDescent="0.25">
      <c r="B79" s="426" t="s">
        <v>245</v>
      </c>
      <c r="C79" s="426"/>
      <c r="D79" s="426"/>
      <c r="E79" s="426"/>
      <c r="F79" s="426"/>
      <c r="G79" s="106"/>
      <c r="H79" s="472" t="str">
        <f ca="1">+IF(INDIRECT("'"&amp;$B2&amp;"'!$B$332")=0,"",INDIRECT("'"&amp;$B2&amp;"'!$B$332"))</f>
        <v xml:space="preserve">Sostenedores municipales y particulares subvencionados de establecimientos educativos del sistema formal </v>
      </c>
      <c r="I79" s="472"/>
      <c r="J79" s="472"/>
      <c r="K79" s="472"/>
      <c r="L79" s="472"/>
      <c r="M79" s="472"/>
      <c r="N79" s="472"/>
      <c r="O79" s="472"/>
      <c r="P79" s="274"/>
      <c r="Q79" s="493"/>
      <c r="R79" s="493"/>
      <c r="S79" s="493"/>
      <c r="T79" s="493"/>
      <c r="U79" s="493"/>
      <c r="V79" s="493"/>
      <c r="W79" s="493"/>
      <c r="X79" s="493"/>
      <c r="Y79" s="67"/>
      <c r="Z79" s="493"/>
      <c r="AA79" s="493"/>
      <c r="AB79" s="493"/>
      <c r="AC79" s="493"/>
      <c r="AD79" s="493"/>
      <c r="AE79" s="493"/>
      <c r="AF79" s="493"/>
      <c r="AG79" s="493"/>
      <c r="AH79" s="7"/>
      <c r="AI79" s="493"/>
      <c r="AJ79" s="493"/>
      <c r="AK79" s="493"/>
      <c r="AL79" s="493"/>
      <c r="AM79" s="493"/>
      <c r="AN79" s="493"/>
      <c r="AO79" s="493"/>
      <c r="AP79" s="493"/>
      <c r="AR79" s="493"/>
      <c r="AS79" s="493"/>
      <c r="AT79" s="493"/>
      <c r="AU79" s="493"/>
      <c r="AV79" s="493"/>
      <c r="AW79" s="493"/>
      <c r="AX79" s="493"/>
      <c r="AY79" s="493"/>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29"/>
      <c r="LS79" s="67"/>
      <c r="LT79" s="76"/>
      <c r="LU79" s="67"/>
      <c r="LV79" s="29"/>
      <c r="LW79" s="67"/>
      <c r="LX79" s="76"/>
      <c r="LY79" s="67"/>
      <c r="LZ79" s="29"/>
      <c r="MA79" s="67"/>
      <c r="MB79" s="76"/>
      <c r="MC79" s="67"/>
      <c r="MD79" s="67"/>
      <c r="ME79" s="67"/>
      <c r="MF79" s="76"/>
      <c r="MG79" s="67"/>
      <c r="MH79" s="67"/>
      <c r="MI79" s="67"/>
      <c r="MJ79" s="76"/>
      <c r="MK79" s="67"/>
      <c r="ML79" s="67"/>
      <c r="MM79" s="67"/>
      <c r="MN79" s="76"/>
      <c r="MO79" s="67"/>
      <c r="MP79" s="67"/>
      <c r="MQ79" s="67"/>
      <c r="MR79" s="76"/>
      <c r="MS79" s="67"/>
      <c r="MT79" s="67"/>
      <c r="MU79" s="67"/>
      <c r="MV79" s="76"/>
      <c r="MW79" s="67"/>
      <c r="MX79" s="67"/>
      <c r="MY79" s="67"/>
      <c r="MZ79" s="76"/>
      <c r="NA79" s="67"/>
    </row>
    <row r="80" spans="2:365" x14ac:dyDescent="0.25">
      <c r="B80" s="106"/>
      <c r="C80" s="106"/>
      <c r="D80" s="106"/>
      <c r="E80" s="106"/>
      <c r="F80" s="106"/>
      <c r="G80" s="106"/>
      <c r="H80" s="106"/>
      <c r="I80" s="106"/>
      <c r="J80" s="7"/>
      <c r="K80" s="7"/>
      <c r="L80" s="7"/>
      <c r="M80" s="7"/>
      <c r="N80" s="7"/>
      <c r="O80" s="7"/>
      <c r="P80" s="67"/>
      <c r="Q80" s="106"/>
      <c r="R80" s="106"/>
      <c r="S80" s="7"/>
      <c r="T80" s="7"/>
      <c r="U80" s="7"/>
      <c r="V80" s="7"/>
      <c r="W80" s="7"/>
      <c r="X80" s="7"/>
      <c r="Y80" s="67"/>
      <c r="Z80" s="106"/>
      <c r="AA80" s="106"/>
      <c r="AB80" s="7"/>
      <c r="AC80" s="7"/>
      <c r="AD80" s="7"/>
      <c r="AE80" s="7"/>
      <c r="AF80" s="7"/>
      <c r="AG80" s="7"/>
      <c r="AH80" s="7"/>
      <c r="AI80" s="106"/>
      <c r="AJ80" s="106"/>
      <c r="AK80" s="7"/>
      <c r="AL80" s="7"/>
      <c r="AM80" s="7"/>
      <c r="AN80" s="7"/>
      <c r="AO80" s="7"/>
      <c r="AP80" s="7"/>
      <c r="AR80" s="106"/>
      <c r="AS80" s="106"/>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c r="JI80" s="7"/>
      <c r="JJ80" s="7"/>
      <c r="JK80" s="7"/>
      <c r="JL80" s="7"/>
      <c r="JM80" s="7"/>
      <c r="JN80" s="7"/>
      <c r="JO80" s="7"/>
      <c r="JP80" s="7"/>
      <c r="JQ80" s="7"/>
      <c r="JR80" s="7"/>
      <c r="JS80" s="7"/>
      <c r="JT80" s="7"/>
      <c r="JU80" s="7"/>
      <c r="JV80" s="7"/>
      <c r="JW80" s="7"/>
      <c r="JX80" s="7"/>
      <c r="JY80" s="7"/>
      <c r="JZ80" s="7"/>
      <c r="KA80" s="7"/>
      <c r="KB80" s="7"/>
      <c r="KC80" s="7"/>
      <c r="KD80" s="7"/>
      <c r="KE80" s="7"/>
      <c r="KF80" s="7"/>
      <c r="KG80" s="7"/>
      <c r="KH80" s="7"/>
      <c r="KI80" s="7"/>
      <c r="KJ80" s="7"/>
      <c r="KK80" s="7"/>
      <c r="KL80" s="7"/>
      <c r="KM80" s="7"/>
      <c r="KN80" s="7"/>
      <c r="KO80" s="7"/>
      <c r="KP80" s="7"/>
      <c r="KQ80" s="7"/>
      <c r="KR80" s="7"/>
      <c r="KS80" s="7"/>
      <c r="KT80" s="7"/>
      <c r="KU80" s="7"/>
      <c r="KV80" s="7"/>
      <c r="KW80" s="7"/>
      <c r="KX80" s="7"/>
      <c r="KY80" s="7"/>
      <c r="KZ80" s="7"/>
      <c r="LA80" s="7"/>
      <c r="LB80" s="7"/>
      <c r="LC80" s="7"/>
      <c r="LD80" s="7"/>
      <c r="LE80" s="7"/>
      <c r="LF80" s="7"/>
      <c r="LG80" s="7"/>
      <c r="LH80" s="7"/>
      <c r="LI80" s="7"/>
      <c r="LJ80" s="7"/>
      <c r="LK80" s="7"/>
      <c r="LL80" s="7"/>
      <c r="LM80" s="7"/>
      <c r="LN80" s="7"/>
      <c r="LO80" s="7"/>
      <c r="LP80" s="7"/>
      <c r="LQ80" s="7"/>
      <c r="LR80" s="29"/>
      <c r="LS80" s="28"/>
      <c r="LT80" s="29"/>
      <c r="LU80" s="29"/>
      <c r="LV80" s="29"/>
      <c r="LW80" s="29"/>
      <c r="LX80" s="29"/>
      <c r="LY80" s="29"/>
      <c r="LZ80" s="29"/>
      <c r="MA80" s="29"/>
      <c r="MB80" s="30"/>
    </row>
    <row r="81" spans="1:340" s="8" customFormat="1" ht="50.25" customHeight="1" x14ac:dyDescent="0.25">
      <c r="A81" s="2"/>
      <c r="B81" s="426" t="s">
        <v>276</v>
      </c>
      <c r="C81" s="426"/>
      <c r="D81" s="426"/>
      <c r="E81" s="426"/>
      <c r="F81" s="426"/>
      <c r="G81" s="106"/>
      <c r="H81" s="472" t="str">
        <f ca="1">+IF(INDIRECT("'"&amp;$B2&amp;"'!$B$333")=0,"",INDIRECT("'"&amp;$B2&amp;"'!$B$333"))</f>
        <v>Implementación de los proyectos financiados por FAE</v>
      </c>
      <c r="I81" s="472"/>
      <c r="J81" s="472"/>
      <c r="K81" s="472"/>
      <c r="L81" s="472"/>
      <c r="M81" s="472"/>
      <c r="N81" s="472"/>
      <c r="O81" s="472"/>
      <c r="P81" s="274"/>
      <c r="Q81" s="493"/>
      <c r="R81" s="493"/>
      <c r="S81" s="493"/>
      <c r="T81" s="493"/>
      <c r="U81" s="493"/>
      <c r="V81" s="493"/>
      <c r="W81" s="493"/>
      <c r="X81" s="493"/>
      <c r="Y81" s="133"/>
      <c r="Z81" s="493"/>
      <c r="AA81" s="493"/>
      <c r="AB81" s="493"/>
      <c r="AC81" s="493"/>
      <c r="AD81" s="493"/>
      <c r="AE81" s="493"/>
      <c r="AF81" s="493"/>
      <c r="AG81" s="493"/>
      <c r="AH81" s="106"/>
      <c r="AI81" s="493"/>
      <c r="AJ81" s="493"/>
      <c r="AK81" s="493"/>
      <c r="AL81" s="493"/>
      <c r="AM81" s="493"/>
      <c r="AN81" s="493"/>
      <c r="AO81" s="493"/>
      <c r="AP81" s="493"/>
      <c r="AR81" s="355"/>
      <c r="AS81" s="355"/>
      <c r="AT81" s="355"/>
      <c r="AU81" s="355"/>
      <c r="AV81" s="355"/>
      <c r="AW81" s="355"/>
      <c r="AX81" s="355"/>
      <c r="AY81" s="355"/>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64"/>
      <c r="LS81" s="65"/>
      <c r="LT81" s="64"/>
      <c r="LU81" s="64"/>
      <c r="LV81" s="64"/>
      <c r="LW81" s="64"/>
      <c r="LX81" s="64"/>
      <c r="LY81" s="64"/>
      <c r="LZ81" s="64"/>
      <c r="MA81" s="64"/>
      <c r="MB81" s="66"/>
    </row>
    <row r="82" spans="1:340" customFormat="1" x14ac:dyDescent="0.25">
      <c r="T82" s="2"/>
      <c r="U82" s="2"/>
      <c r="V82" s="2"/>
      <c r="W82" s="2"/>
      <c r="X82" s="2"/>
      <c r="Y82" s="2"/>
      <c r="Z82" s="2"/>
      <c r="AA82" s="2"/>
    </row>
    <row r="83" spans="1:340" customFormat="1" ht="37.5" customHeight="1" x14ac:dyDescent="0.25">
      <c r="B83" s="426" t="s">
        <v>279</v>
      </c>
      <c r="C83" s="426"/>
      <c r="D83" s="426"/>
      <c r="E83" s="426"/>
      <c r="F83" s="426"/>
      <c r="G83" s="426"/>
      <c r="H83" s="426"/>
      <c r="I83" s="426"/>
      <c r="J83" s="426"/>
      <c r="K83" s="426"/>
      <c r="L83" s="426"/>
      <c r="M83" s="426"/>
      <c r="N83" s="426"/>
      <c r="O83" s="144" t="s">
        <v>317</v>
      </c>
      <c r="P83" s="124"/>
      <c r="Q83" s="124"/>
      <c r="R83" s="124"/>
      <c r="S83" s="124"/>
      <c r="T83" s="7"/>
      <c r="U83" s="7"/>
      <c r="V83" s="7"/>
      <c r="W83" s="7"/>
      <c r="X83" s="7"/>
      <c r="Y83" s="7"/>
      <c r="Z83" s="7"/>
      <c r="AA83" s="7"/>
      <c r="AB83" s="124"/>
      <c r="AC83" s="124"/>
      <c r="AD83" s="124"/>
      <c r="AE83" s="124"/>
      <c r="AF83" s="124"/>
      <c r="AG83" s="124"/>
      <c r="AH83" s="124"/>
      <c r="AI83" s="124"/>
      <c r="AJ83" s="124"/>
      <c r="AK83" s="124"/>
      <c r="AL83" s="124"/>
      <c r="AM83" s="124"/>
      <c r="AN83" s="124"/>
      <c r="AO83" s="124"/>
      <c r="AP83" s="124"/>
    </row>
    <row r="84" spans="1:340" customFormat="1" x14ac:dyDescent="0.25">
      <c r="T84" s="2"/>
      <c r="U84" s="2"/>
      <c r="V84" s="2"/>
      <c r="W84" s="2"/>
      <c r="X84" s="2"/>
      <c r="Y84" s="2"/>
      <c r="Z84" s="2"/>
      <c r="AA84" s="2"/>
    </row>
    <row r="85" spans="1:340" x14ac:dyDescent="0.25"/>
    <row r="86" spans="1:340" x14ac:dyDescent="0.25">
      <c r="B86" s="491" t="s">
        <v>396</v>
      </c>
      <c r="C86" s="491"/>
      <c r="D86" s="491"/>
      <c r="E86" s="491"/>
      <c r="F86" s="491"/>
      <c r="G86" s="6"/>
      <c r="H86" s="6"/>
      <c r="I86" s="6"/>
      <c r="J86" s="6"/>
      <c r="K86" s="6"/>
      <c r="L86" s="6"/>
      <c r="M86" s="6"/>
      <c r="N86" s="6"/>
      <c r="O86" s="6"/>
      <c r="P86" s="6"/>
      <c r="Q86" s="6"/>
      <c r="R86" s="6"/>
      <c r="S86" s="6"/>
      <c r="T86" s="6"/>
      <c r="U86" s="6"/>
      <c r="V86" s="6"/>
      <c r="W86" s="6"/>
      <c r="X86" s="6"/>
      <c r="Y86" s="6"/>
      <c r="Z86" s="6"/>
      <c r="AA86" s="158"/>
      <c r="AB86" s="12"/>
      <c r="AC86" s="12"/>
      <c r="AD86" s="12"/>
      <c r="AE86" s="12"/>
      <c r="AF86" s="12"/>
      <c r="AG86" s="12"/>
      <c r="AH86" s="12"/>
      <c r="AI86" s="12"/>
      <c r="AJ86" s="12"/>
      <c r="AK86" s="12"/>
      <c r="AL86" s="12"/>
      <c r="AM86" s="12"/>
      <c r="AN86" s="6"/>
      <c r="AO86" s="6"/>
      <c r="AP86" s="6"/>
    </row>
    <row r="87" spans="1:340" x14ac:dyDescent="0.25">
      <c r="B87" s="82"/>
      <c r="C87" s="82"/>
      <c r="D87" s="82"/>
      <c r="E87" s="82"/>
      <c r="F87" s="7"/>
      <c r="G87" s="7"/>
      <c r="H87" s="7"/>
      <c r="I87" s="7"/>
      <c r="J87" s="7"/>
      <c r="K87" s="7"/>
      <c r="L87" s="7"/>
      <c r="M87" s="7"/>
      <c r="N87" s="7"/>
      <c r="O87" s="7"/>
      <c r="P87" s="7"/>
      <c r="Q87" s="7"/>
      <c r="R87" s="7"/>
      <c r="S87" s="7"/>
      <c r="T87" s="7"/>
      <c r="U87" s="7"/>
      <c r="V87" s="7"/>
      <c r="W87" s="7"/>
      <c r="X87" s="7"/>
      <c r="Y87" s="7"/>
      <c r="Z87" s="7"/>
    </row>
    <row r="88" spans="1:340" ht="21" customHeight="1" x14ac:dyDescent="0.25">
      <c r="B88" s="426" t="s">
        <v>281</v>
      </c>
      <c r="C88" s="426"/>
      <c r="D88" s="426"/>
      <c r="E88" s="426"/>
      <c r="F88" s="426"/>
      <c r="G88" s="426"/>
      <c r="H88" s="426"/>
      <c r="I88" s="426"/>
      <c r="J88" s="426"/>
      <c r="K88" s="426"/>
      <c r="L88" s="426"/>
      <c r="M88" s="426"/>
      <c r="N88" s="426"/>
      <c r="O88" s="259" t="str">
        <f ca="1">+IF(INDIRECT("'"&amp;$B2&amp;"'!$B$352")=0,"",INDIRECT("'"&amp;$B2&amp;"'!$B$352"))</f>
        <v>SI</v>
      </c>
      <c r="P88" s="7"/>
      <c r="Q88" s="7"/>
      <c r="R88" s="7"/>
      <c r="S88" s="7"/>
      <c r="T88" s="7"/>
      <c r="U88" s="7"/>
      <c r="V88" s="7"/>
      <c r="W88" s="7"/>
      <c r="X88" s="7"/>
    </row>
    <row r="89" spans="1:340" s="31" customFormat="1" x14ac:dyDescent="0.25">
      <c r="A89" s="2"/>
      <c r="B89" s="7"/>
      <c r="C89" s="7"/>
      <c r="D89" s="7"/>
      <c r="E89" s="7"/>
      <c r="F89" s="7"/>
      <c r="G89" s="7"/>
      <c r="H89" s="7"/>
      <c r="I89" s="7"/>
      <c r="J89" s="7"/>
      <c r="K89" s="7"/>
      <c r="L89" s="7"/>
      <c r="M89" s="7"/>
      <c r="N89" s="7"/>
      <c r="O89" s="7"/>
      <c r="P89" s="7"/>
      <c r="Q89" s="7"/>
      <c r="R89" s="7"/>
      <c r="S89" s="7"/>
      <c r="T89" s="7"/>
      <c r="U89" s="7"/>
      <c r="V89" s="7"/>
      <c r="W89" s="7"/>
      <c r="X89" s="7"/>
      <c r="Y89" s="359"/>
    </row>
    <row r="90" spans="1:340" s="31" customFormat="1" x14ac:dyDescent="0.25">
      <c r="A90" s="2"/>
      <c r="B90" s="7"/>
      <c r="C90" s="7"/>
      <c r="D90" s="82"/>
      <c r="E90" s="82"/>
      <c r="F90" s="82"/>
      <c r="G90" s="82"/>
      <c r="H90" s="470" t="s">
        <v>10</v>
      </c>
      <c r="I90" s="470"/>
      <c r="J90" s="470"/>
      <c r="K90" s="470"/>
      <c r="L90" s="470"/>
      <c r="M90" s="470"/>
      <c r="N90" s="470"/>
      <c r="O90" s="470"/>
      <c r="P90" s="470"/>
      <c r="Q90" s="470"/>
      <c r="R90" s="470"/>
      <c r="S90" s="470"/>
      <c r="T90" s="470"/>
      <c r="U90" s="470"/>
      <c r="V90" s="470"/>
      <c r="W90" s="134"/>
      <c r="X90" s="134"/>
      <c r="Y90" s="359"/>
    </row>
    <row r="91" spans="1:340" s="31" customFormat="1" ht="21" customHeight="1" x14ac:dyDescent="0.25">
      <c r="A91" s="2"/>
      <c r="B91" s="199" t="str">
        <f ca="1">+IF(INDIRECT("'"&amp;$B2&amp;"'!$B$355")=0,"NO","SI")</f>
        <v>NO</v>
      </c>
      <c r="C91" s="479" t="s">
        <v>249</v>
      </c>
      <c r="D91" s="479"/>
      <c r="E91" s="479"/>
      <c r="F91" s="479"/>
      <c r="G91" s="479"/>
      <c r="H91" s="405" t="str">
        <f ca="1">+IF(INDIRECT("'"&amp;$B2&amp;"'!$B$355")=0,"",INDIRECT("'"&amp;$B2&amp;"'!$B$355"))</f>
        <v/>
      </c>
      <c r="I91" s="405"/>
      <c r="J91" s="405"/>
      <c r="K91" s="405"/>
      <c r="L91" s="405"/>
      <c r="M91" s="405"/>
      <c r="N91" s="405"/>
      <c r="O91" s="405"/>
      <c r="P91" s="405"/>
      <c r="Q91" s="405"/>
      <c r="R91" s="405"/>
      <c r="S91" s="405"/>
      <c r="T91" s="405"/>
      <c r="U91" s="405"/>
      <c r="V91" s="405"/>
      <c r="W91" s="134"/>
      <c r="X91" s="134"/>
      <c r="Y91" s="359"/>
    </row>
    <row r="92" spans="1:340" s="31" customFormat="1" ht="21" customHeight="1" x14ac:dyDescent="0.25">
      <c r="A92" s="2"/>
      <c r="B92" s="199" t="str">
        <f ca="1">+IF(INDIRECT("'"&amp;$B2&amp;"'!$B$357")=0,"NO","SI")</f>
        <v>SI</v>
      </c>
      <c r="C92" s="479" t="s">
        <v>250</v>
      </c>
      <c r="D92" s="479"/>
      <c r="E92" s="479"/>
      <c r="F92" s="479"/>
      <c r="G92" s="479"/>
      <c r="H92" s="405" t="str">
        <f ca="1">+IF(INDIRECT("'"&amp;$B2&amp;"'!$B$357")=0,"",INDIRECT("'"&amp;$B2&amp;"'!$B$357"))</f>
        <v>El programa considera las necesidades diferenciadas entre hombres y mujeres en el diseño de concurso.</v>
      </c>
      <c r="I92" s="405"/>
      <c r="J92" s="405"/>
      <c r="K92" s="405"/>
      <c r="L92" s="405"/>
      <c r="M92" s="405"/>
      <c r="N92" s="405"/>
      <c r="O92" s="405"/>
      <c r="P92" s="405"/>
      <c r="Q92" s="405"/>
      <c r="R92" s="405"/>
      <c r="S92" s="405"/>
      <c r="T92" s="405"/>
      <c r="U92" s="405"/>
      <c r="V92" s="405"/>
      <c r="W92" s="134"/>
      <c r="X92" s="134"/>
      <c r="Y92" s="359"/>
    </row>
    <row r="93" spans="1:340" s="31" customFormat="1" ht="21" customHeight="1" x14ac:dyDescent="0.25">
      <c r="A93" s="2"/>
      <c r="B93" s="199" t="str">
        <f ca="1">+IF(INDIRECT("'"&amp;$B2&amp;"'!$B$359")=0,"NO","SI")</f>
        <v>SI</v>
      </c>
      <c r="C93" s="479" t="s">
        <v>251</v>
      </c>
      <c r="D93" s="479"/>
      <c r="E93" s="479"/>
      <c r="F93" s="479"/>
      <c r="G93" s="479"/>
      <c r="H93" s="405" t="str">
        <f ca="1">+IF(INDIRECT("'"&amp;$B2&amp;"'!$B$359")=0,"",INDIRECT("'"&amp;$B2&amp;"'!$B$359"))</f>
        <v xml:space="preserve">El programa incorpora criterios de equidad y no discriminación en cuanto al proceso concursable y de selección. </v>
      </c>
      <c r="I93" s="405"/>
      <c r="J93" s="405"/>
      <c r="K93" s="405"/>
      <c r="L93" s="405"/>
      <c r="M93" s="405"/>
      <c r="N93" s="405"/>
      <c r="O93" s="405"/>
      <c r="P93" s="405"/>
      <c r="Q93" s="405"/>
      <c r="R93" s="405"/>
      <c r="S93" s="405"/>
      <c r="T93" s="405"/>
      <c r="U93" s="405"/>
      <c r="V93" s="405"/>
      <c r="W93" s="134"/>
      <c r="X93" s="134"/>
      <c r="Y93" s="359"/>
    </row>
    <row r="94" spans="1:340" x14ac:dyDescent="0.25">
      <c r="B94" s="189"/>
      <c r="C94" s="189"/>
      <c r="D94" s="190"/>
      <c r="E94" s="189"/>
      <c r="F94" s="189"/>
      <c r="G94" s="189"/>
      <c r="H94" s="189"/>
      <c r="I94" s="189"/>
      <c r="J94" s="189"/>
      <c r="K94" s="189"/>
      <c r="L94" s="189"/>
      <c r="M94" s="189"/>
      <c r="N94" s="189"/>
      <c r="O94" s="189"/>
      <c r="P94" s="189"/>
      <c r="Q94" s="189"/>
      <c r="R94" s="189"/>
      <c r="S94" s="189"/>
      <c r="T94" s="189"/>
      <c r="U94" s="189"/>
      <c r="V94" s="189"/>
      <c r="W94" s="7"/>
      <c r="X94" s="7"/>
      <c r="Y94" s="9"/>
    </row>
    <row r="95" spans="1:340" ht="21" customHeight="1" x14ac:dyDescent="0.25">
      <c r="B95" s="426" t="s">
        <v>282</v>
      </c>
      <c r="C95" s="426"/>
      <c r="D95" s="426"/>
      <c r="E95" s="426"/>
      <c r="F95" s="426"/>
      <c r="G95" s="426"/>
      <c r="H95" s="426"/>
      <c r="I95" s="426"/>
      <c r="J95" s="426"/>
      <c r="K95" s="426"/>
      <c r="L95" s="426"/>
      <c r="M95" s="426"/>
      <c r="N95" s="426"/>
      <c r="O95" s="259" t="str">
        <f ca="1">+IF(INDIRECT("'"&amp;$B2&amp;"'!$B$360")=0,"",INDIRECT("'"&amp;$B2&amp;"'!$B$360"))</f>
        <v>SI</v>
      </c>
      <c r="P95" s="7"/>
      <c r="Q95" s="7"/>
      <c r="R95" s="7"/>
      <c r="S95" s="7"/>
      <c r="T95" s="7"/>
      <c r="U95" s="7"/>
      <c r="V95" s="7"/>
      <c r="W95" s="7"/>
      <c r="X95" s="7"/>
      <c r="Y95" s="9"/>
    </row>
    <row r="96" spans="1:340" ht="6.75" customHeight="1" x14ac:dyDescent="0.25">
      <c r="B96" s="7"/>
      <c r="C96" s="7"/>
      <c r="D96" s="7"/>
      <c r="E96" s="7"/>
      <c r="F96" s="7"/>
      <c r="G96" s="7"/>
      <c r="H96" s="7"/>
      <c r="I96" s="7"/>
      <c r="J96" s="7"/>
      <c r="K96" s="7"/>
      <c r="L96" s="7"/>
      <c r="M96" s="7"/>
      <c r="N96" s="7"/>
      <c r="O96" s="7"/>
      <c r="P96" s="7"/>
      <c r="Q96" s="7"/>
      <c r="R96" s="7"/>
      <c r="S96" s="7"/>
      <c r="T96" s="7"/>
      <c r="U96" s="7"/>
      <c r="V96" s="7"/>
      <c r="W96" s="7"/>
      <c r="X96" s="7"/>
      <c r="Y96" s="9"/>
    </row>
    <row r="97" spans="2:25" ht="15" customHeight="1" x14ac:dyDescent="0.25">
      <c r="B97" s="7"/>
      <c r="C97" s="7"/>
      <c r="D97" s="82"/>
      <c r="E97" s="82"/>
      <c r="F97" s="82"/>
      <c r="G97" s="82"/>
      <c r="H97" s="470" t="s">
        <v>10</v>
      </c>
      <c r="I97" s="470"/>
      <c r="J97" s="470"/>
      <c r="K97" s="470"/>
      <c r="L97" s="470"/>
      <c r="M97" s="470"/>
      <c r="N97" s="470"/>
      <c r="O97" s="470"/>
      <c r="P97" s="470"/>
      <c r="Q97" s="470"/>
      <c r="R97" s="470"/>
      <c r="S97" s="470"/>
      <c r="T97" s="470"/>
      <c r="U97" s="470"/>
      <c r="V97" s="470"/>
      <c r="W97" s="7"/>
      <c r="X97" s="7"/>
      <c r="Y97" s="9"/>
    </row>
    <row r="98" spans="2:25" x14ac:dyDescent="0.25">
      <c r="B98" s="199" t="str">
        <f ca="1">+IF(INDIRECT("'"&amp;$B2&amp;"'!$B$363")=0,"NO","SI")</f>
        <v>NO</v>
      </c>
      <c r="C98" s="479" t="s">
        <v>249</v>
      </c>
      <c r="D98" s="479"/>
      <c r="E98" s="479"/>
      <c r="F98" s="479"/>
      <c r="G98" s="479"/>
      <c r="H98" s="405" t="str">
        <f ca="1">+IF(INDIRECT("'"&amp;$B2&amp;"'!$B$363")=0,"",INDIRECT("'"&amp;$B2&amp;"'!$B$363"))</f>
        <v/>
      </c>
      <c r="I98" s="405"/>
      <c r="J98" s="405"/>
      <c r="K98" s="405"/>
      <c r="L98" s="405"/>
      <c r="M98" s="405"/>
      <c r="N98" s="405"/>
      <c r="O98" s="405"/>
      <c r="P98" s="405"/>
      <c r="Q98" s="405"/>
      <c r="R98" s="405"/>
      <c r="S98" s="405"/>
      <c r="T98" s="405"/>
      <c r="U98" s="405"/>
      <c r="V98" s="405"/>
      <c r="W98" s="7"/>
      <c r="X98" s="7"/>
      <c r="Y98" s="9"/>
    </row>
    <row r="99" spans="2:25" x14ac:dyDescent="0.25">
      <c r="B99" s="199" t="str">
        <f ca="1">+IF(INDIRECT("'"&amp;$B2&amp;"'!$B$365")=0,"NO","SI")</f>
        <v>NO</v>
      </c>
      <c r="C99" s="479" t="s">
        <v>250</v>
      </c>
      <c r="D99" s="479"/>
      <c r="E99" s="479"/>
      <c r="F99" s="479"/>
      <c r="G99" s="479"/>
      <c r="H99" s="405" t="str">
        <f ca="1">+IF(INDIRECT("'"&amp;$B2&amp;"'!$B$365")=0,"",INDIRECT("'"&amp;$B2&amp;"'!$B$365"))</f>
        <v/>
      </c>
      <c r="I99" s="405"/>
      <c r="J99" s="405"/>
      <c r="K99" s="405"/>
      <c r="L99" s="405"/>
      <c r="M99" s="405"/>
      <c r="N99" s="405"/>
      <c r="O99" s="405"/>
      <c r="P99" s="405"/>
      <c r="Q99" s="405"/>
      <c r="R99" s="405"/>
      <c r="S99" s="405"/>
      <c r="T99" s="405"/>
      <c r="U99" s="405"/>
      <c r="V99" s="405"/>
      <c r="W99" s="7"/>
      <c r="X99" s="7"/>
      <c r="Y99" s="9"/>
    </row>
    <row r="100" spans="2:25" x14ac:dyDescent="0.25">
      <c r="B100" s="199" t="str">
        <f ca="1">+IF(INDIRECT("'"&amp;$B2&amp;"'!$B$367")=0,"NO","SI")</f>
        <v>SI</v>
      </c>
      <c r="C100" s="479" t="s">
        <v>251</v>
      </c>
      <c r="D100" s="479"/>
      <c r="E100" s="479"/>
      <c r="F100" s="479"/>
      <c r="G100" s="479"/>
      <c r="H100" s="405" t="str">
        <f ca="1">+IF(INDIRECT("'"&amp;$B2&amp;"'!$B$367")=0,"",INDIRECT("'"&amp;$B2&amp;"'!$B$367"))</f>
        <v xml:space="preserve">Sí existe pero no se han incorporado mecanismos de incentivo explícitos. </v>
      </c>
      <c r="I100" s="405"/>
      <c r="J100" s="405"/>
      <c r="K100" s="405"/>
      <c r="L100" s="405"/>
      <c r="M100" s="405"/>
      <c r="N100" s="405"/>
      <c r="O100" s="405"/>
      <c r="P100" s="405"/>
      <c r="Q100" s="405"/>
      <c r="R100" s="405"/>
      <c r="S100" s="405"/>
      <c r="T100" s="405"/>
      <c r="U100" s="405"/>
      <c r="V100" s="405"/>
      <c r="W100" s="7"/>
      <c r="X100" s="7"/>
      <c r="Y100" s="9"/>
    </row>
    <row r="101" spans="2:25" x14ac:dyDescent="0.25">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7"/>
      <c r="X101" s="7"/>
      <c r="Y101" s="9"/>
    </row>
    <row r="102" spans="2:25" ht="21" customHeight="1" x14ac:dyDescent="0.25">
      <c r="B102" s="426" t="s">
        <v>364</v>
      </c>
      <c r="C102" s="426"/>
      <c r="D102" s="426"/>
      <c r="E102" s="426"/>
      <c r="F102" s="426"/>
      <c r="G102" s="426"/>
      <c r="H102" s="426"/>
      <c r="I102" s="426"/>
      <c r="J102" s="426"/>
      <c r="K102" s="426"/>
      <c r="L102" s="426"/>
      <c r="M102" s="426"/>
      <c r="N102" s="426"/>
      <c r="O102" s="259" t="str">
        <f ca="1">+IF(INDIRECT("'"&amp;$B2&amp;"'!$B$368")=0,"",INDIRECT("'"&amp;$B2&amp;"'!$B$368"))</f>
        <v>NO</v>
      </c>
      <c r="P102" s="7"/>
      <c r="Q102" s="7"/>
      <c r="R102" s="7"/>
      <c r="S102" s="7"/>
      <c r="T102" s="7"/>
      <c r="U102" s="7"/>
      <c r="V102" s="7"/>
      <c r="W102" s="7"/>
      <c r="X102" s="7"/>
      <c r="Y102" s="9"/>
    </row>
    <row r="103" spans="2:25" ht="6.75" customHeight="1" x14ac:dyDescent="0.25">
      <c r="B103" s="7"/>
      <c r="C103" s="7"/>
      <c r="D103" s="7"/>
      <c r="E103" s="7"/>
      <c r="F103" s="7"/>
      <c r="G103" s="7"/>
      <c r="H103" s="7"/>
      <c r="I103" s="7"/>
      <c r="J103" s="7"/>
      <c r="K103" s="7"/>
      <c r="L103" s="7"/>
      <c r="M103" s="7"/>
      <c r="N103" s="7"/>
      <c r="O103" s="7"/>
      <c r="P103" s="7"/>
      <c r="Q103" s="7"/>
      <c r="R103" s="7"/>
      <c r="S103" s="7"/>
      <c r="T103" s="7"/>
      <c r="U103" s="7"/>
      <c r="V103" s="7"/>
      <c r="W103" s="7"/>
      <c r="X103" s="7"/>
      <c r="Y103" s="9"/>
    </row>
    <row r="104" spans="2:25" ht="15" customHeight="1" x14ac:dyDescent="0.25">
      <c r="B104" s="7"/>
      <c r="C104" s="7"/>
      <c r="D104" s="82"/>
      <c r="E104" s="82"/>
      <c r="F104" s="82"/>
      <c r="G104" s="82"/>
      <c r="H104" s="470" t="s">
        <v>10</v>
      </c>
      <c r="I104" s="470"/>
      <c r="J104" s="470"/>
      <c r="K104" s="470"/>
      <c r="L104" s="470"/>
      <c r="M104" s="470"/>
      <c r="N104" s="470"/>
      <c r="O104" s="470"/>
      <c r="P104" s="470"/>
      <c r="Q104" s="470"/>
      <c r="R104" s="470"/>
      <c r="S104" s="470"/>
      <c r="T104" s="470"/>
      <c r="U104" s="470"/>
      <c r="V104" s="470"/>
      <c r="W104" s="7"/>
      <c r="X104" s="7"/>
      <c r="Y104" s="9"/>
    </row>
    <row r="105" spans="2:25" x14ac:dyDescent="0.25">
      <c r="B105" s="199" t="str">
        <f ca="1">+IF(INDIRECT("'"&amp;$B2&amp;"'!$B$371")=0,"NO","SI")</f>
        <v>NO</v>
      </c>
      <c r="C105" s="479" t="s">
        <v>249</v>
      </c>
      <c r="D105" s="479"/>
      <c r="E105" s="479"/>
      <c r="F105" s="479"/>
      <c r="G105" s="479"/>
      <c r="H105" s="405" t="str">
        <f ca="1">+IF(INDIRECT("'"&amp;$B2&amp;"'!$B$371")=0,"",INDIRECT("'"&amp;$B2&amp;"'!$B$371"))</f>
        <v/>
      </c>
      <c r="I105" s="405"/>
      <c r="J105" s="405"/>
      <c r="K105" s="405"/>
      <c r="L105" s="405"/>
      <c r="M105" s="405"/>
      <c r="N105" s="405"/>
      <c r="O105" s="405"/>
      <c r="P105" s="405"/>
      <c r="Q105" s="405"/>
      <c r="R105" s="405"/>
      <c r="S105" s="405"/>
      <c r="T105" s="405"/>
      <c r="U105" s="405"/>
      <c r="V105" s="405"/>
      <c r="W105" s="7"/>
      <c r="X105" s="7"/>
      <c r="Y105" s="9"/>
    </row>
    <row r="106" spans="2:25" x14ac:dyDescent="0.25">
      <c r="B106" s="199" t="str">
        <f ca="1">+IF(INDIRECT("'"&amp;$B2&amp;"'!$B$373")=0,"NO","SI")</f>
        <v>NO</v>
      </c>
      <c r="C106" s="479" t="s">
        <v>250</v>
      </c>
      <c r="D106" s="479"/>
      <c r="E106" s="479"/>
      <c r="F106" s="479"/>
      <c r="G106" s="479"/>
      <c r="H106" s="405" t="str">
        <f ca="1">+IF(INDIRECT("'"&amp;$B2&amp;"'!$B$373")=0,"",INDIRECT("'"&amp;$B2&amp;"'!$B$373"))</f>
        <v/>
      </c>
      <c r="I106" s="405"/>
      <c r="J106" s="405"/>
      <c r="K106" s="405"/>
      <c r="L106" s="405"/>
      <c r="M106" s="405"/>
      <c r="N106" s="405"/>
      <c r="O106" s="405"/>
      <c r="P106" s="405"/>
      <c r="Q106" s="405"/>
      <c r="R106" s="405"/>
      <c r="S106" s="405"/>
      <c r="T106" s="405"/>
      <c r="U106" s="405"/>
      <c r="V106" s="405"/>
      <c r="W106" s="7"/>
      <c r="X106" s="7"/>
      <c r="Y106" s="9"/>
    </row>
    <row r="107" spans="2:25" x14ac:dyDescent="0.25">
      <c r="B107" s="199" t="str">
        <f ca="1">+IF(INDIRECT("'"&amp;$B2&amp;"'!$B$375")=0,"NO","SI")</f>
        <v>NO</v>
      </c>
      <c r="C107" s="479" t="s">
        <v>251</v>
      </c>
      <c r="D107" s="479"/>
      <c r="E107" s="479"/>
      <c r="F107" s="479"/>
      <c r="G107" s="479"/>
      <c r="H107" s="405" t="str">
        <f ca="1">+IF(INDIRECT("'"&amp;$B2&amp;"'!$B$375")=0,"",INDIRECT("'"&amp;$B2&amp;"'!$B$375"))</f>
        <v/>
      </c>
      <c r="I107" s="405"/>
      <c r="J107" s="405"/>
      <c r="K107" s="405"/>
      <c r="L107" s="405"/>
      <c r="M107" s="405"/>
      <c r="N107" s="405"/>
      <c r="O107" s="405"/>
      <c r="P107" s="405"/>
      <c r="Q107" s="405"/>
      <c r="R107" s="405"/>
      <c r="S107" s="405"/>
      <c r="T107" s="405"/>
      <c r="U107" s="405"/>
      <c r="V107" s="405"/>
      <c r="W107" s="7"/>
      <c r="X107" s="7"/>
      <c r="Y107" s="9"/>
    </row>
    <row r="108" spans="2:25" x14ac:dyDescent="0.25">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7"/>
      <c r="X108" s="7"/>
      <c r="Y108" s="9"/>
    </row>
    <row r="109" spans="2:25" ht="21" customHeight="1" x14ac:dyDescent="0.25">
      <c r="B109" s="426" t="s">
        <v>283</v>
      </c>
      <c r="C109" s="426"/>
      <c r="D109" s="426"/>
      <c r="E109" s="426"/>
      <c r="F109" s="426"/>
      <c r="G109" s="426"/>
      <c r="H109" s="426"/>
      <c r="I109" s="426"/>
      <c r="J109" s="426"/>
      <c r="K109" s="426"/>
      <c r="L109" s="426"/>
      <c r="M109" s="426"/>
      <c r="N109" s="426"/>
      <c r="O109" s="259" t="str">
        <f ca="1">+IF(INDIRECT("'"&amp;$B2&amp;"'!$B$376")=0,"",INDIRECT("'"&amp;$B2&amp;"'!$B$376"))</f>
        <v>NO</v>
      </c>
      <c r="P109" s="7"/>
      <c r="Q109" s="7"/>
      <c r="R109" s="7"/>
      <c r="S109" s="7"/>
      <c r="T109" s="7"/>
      <c r="U109" s="7"/>
      <c r="V109" s="7"/>
      <c r="W109" s="7"/>
      <c r="X109" s="7"/>
      <c r="Y109" s="9"/>
    </row>
    <row r="110" spans="2:25" ht="6.75" customHeight="1" x14ac:dyDescent="0.25">
      <c r="B110" s="7"/>
      <c r="C110" s="7"/>
      <c r="D110" s="7"/>
      <c r="E110" s="7"/>
      <c r="F110" s="7"/>
      <c r="G110" s="7"/>
      <c r="H110" s="7"/>
      <c r="I110" s="7"/>
      <c r="J110" s="7"/>
      <c r="K110" s="7"/>
      <c r="L110" s="7"/>
      <c r="M110" s="7"/>
      <c r="N110" s="7"/>
      <c r="O110" s="7"/>
      <c r="P110" s="7"/>
      <c r="Q110" s="7"/>
      <c r="R110" s="7"/>
      <c r="S110" s="7"/>
      <c r="T110" s="7"/>
      <c r="U110" s="7"/>
      <c r="V110" s="7"/>
      <c r="W110" s="7"/>
      <c r="X110" s="7"/>
      <c r="Y110" s="9"/>
    </row>
    <row r="111" spans="2:25" ht="15" customHeight="1" x14ac:dyDescent="0.25">
      <c r="B111" s="7"/>
      <c r="C111" s="7"/>
      <c r="D111" s="82"/>
      <c r="E111" s="82"/>
      <c r="F111" s="82"/>
      <c r="G111" s="82"/>
      <c r="H111" s="470" t="s">
        <v>10</v>
      </c>
      <c r="I111" s="470"/>
      <c r="J111" s="470"/>
      <c r="K111" s="470"/>
      <c r="L111" s="470"/>
      <c r="M111" s="470"/>
      <c r="N111" s="470"/>
      <c r="O111" s="470"/>
      <c r="P111" s="470"/>
      <c r="Q111" s="470"/>
      <c r="R111" s="470"/>
      <c r="S111" s="470"/>
      <c r="T111" s="470"/>
      <c r="U111" s="470"/>
      <c r="V111" s="470"/>
      <c r="W111" s="7"/>
      <c r="X111" s="7"/>
      <c r="Y111" s="9"/>
    </row>
    <row r="112" spans="2:25" x14ac:dyDescent="0.25">
      <c r="B112" s="199" t="str">
        <f ca="1">+IF(INDIRECT("'"&amp;$B2&amp;"'!$B$379")=0,"NO","SI")</f>
        <v>NO</v>
      </c>
      <c r="C112" s="479" t="s">
        <v>249</v>
      </c>
      <c r="D112" s="479"/>
      <c r="E112" s="479"/>
      <c r="F112" s="479"/>
      <c r="G112" s="479"/>
      <c r="H112" s="405" t="str">
        <f ca="1">+IF(INDIRECT("'"&amp;$B2&amp;"'!$B$379")=0,"",INDIRECT("'"&amp;$B2&amp;"'!$B$379"))</f>
        <v/>
      </c>
      <c r="I112" s="405"/>
      <c r="J112" s="405"/>
      <c r="K112" s="405"/>
      <c r="L112" s="405"/>
      <c r="M112" s="405"/>
      <c r="N112" s="405"/>
      <c r="O112" s="405"/>
      <c r="P112" s="405"/>
      <c r="Q112" s="405"/>
      <c r="R112" s="405"/>
      <c r="S112" s="405"/>
      <c r="T112" s="405"/>
      <c r="U112" s="405"/>
      <c r="V112" s="405"/>
      <c r="W112" s="7"/>
      <c r="X112" s="7"/>
      <c r="Y112" s="9"/>
    </row>
    <row r="113" spans="2:25" x14ac:dyDescent="0.25">
      <c r="B113" s="199" t="str">
        <f ca="1">+IF(INDIRECT("'"&amp;$B2&amp;"'!$B$381")=0,"NO","SI")</f>
        <v>NO</v>
      </c>
      <c r="C113" s="479" t="s">
        <v>250</v>
      </c>
      <c r="D113" s="479"/>
      <c r="E113" s="479"/>
      <c r="F113" s="479"/>
      <c r="G113" s="479"/>
      <c r="H113" s="405" t="str">
        <f ca="1">+IF(INDIRECT("'"&amp;$B2&amp;"'!$B$381")=0,"",INDIRECT("'"&amp;$B2&amp;"'!$B$381"))</f>
        <v/>
      </c>
      <c r="I113" s="405"/>
      <c r="J113" s="405"/>
      <c r="K113" s="405"/>
      <c r="L113" s="405"/>
      <c r="M113" s="405"/>
      <c r="N113" s="405"/>
      <c r="O113" s="405"/>
      <c r="P113" s="405"/>
      <c r="Q113" s="405"/>
      <c r="R113" s="405"/>
      <c r="S113" s="405"/>
      <c r="T113" s="405"/>
      <c r="U113" s="405"/>
      <c r="V113" s="405"/>
      <c r="W113" s="7"/>
      <c r="X113" s="7"/>
      <c r="Y113" s="9"/>
    </row>
    <row r="114" spans="2:25" x14ac:dyDescent="0.25">
      <c r="B114" s="199" t="str">
        <f ca="1">+IF(INDIRECT("'"&amp;$B2&amp;"'!$B$383")=0,"NO","SI")</f>
        <v>NO</v>
      </c>
      <c r="C114" s="479" t="s">
        <v>251</v>
      </c>
      <c r="D114" s="479"/>
      <c r="E114" s="479"/>
      <c r="F114" s="479"/>
      <c r="G114" s="479"/>
      <c r="H114" s="405" t="str">
        <f ca="1">+IF(INDIRECT("'"&amp;$B2&amp;"'!$B$383")=0,"",INDIRECT("'"&amp;$B2&amp;"'!$B$383"))</f>
        <v/>
      </c>
      <c r="I114" s="405"/>
      <c r="J114" s="405"/>
      <c r="K114" s="405"/>
      <c r="L114" s="405"/>
      <c r="M114" s="405"/>
      <c r="N114" s="405"/>
      <c r="O114" s="405"/>
      <c r="P114" s="405"/>
      <c r="Q114" s="405"/>
      <c r="R114" s="405"/>
      <c r="S114" s="405"/>
      <c r="T114" s="405"/>
      <c r="U114" s="405"/>
      <c r="V114" s="405"/>
      <c r="W114" s="7"/>
      <c r="X114" s="7"/>
      <c r="Y114" s="9"/>
    </row>
    <row r="115" spans="2:25" x14ac:dyDescent="0.25">
      <c r="B115" s="7"/>
      <c r="C115" s="7"/>
      <c r="D115" s="7"/>
      <c r="E115" s="7"/>
      <c r="F115" s="7"/>
      <c r="G115" s="7"/>
      <c r="H115" s="7"/>
      <c r="I115" s="7"/>
      <c r="J115" s="7"/>
      <c r="K115" s="7"/>
      <c r="L115" s="7"/>
      <c r="M115" s="7"/>
      <c r="N115" s="7"/>
      <c r="O115" s="7"/>
      <c r="P115" s="7"/>
      <c r="Q115" s="7"/>
      <c r="R115" s="7"/>
      <c r="S115" s="7"/>
      <c r="T115" s="7"/>
      <c r="U115" s="7"/>
      <c r="V115" s="7"/>
      <c r="W115" s="7"/>
      <c r="X115" s="7"/>
    </row>
    <row r="116" spans="2:25" x14ac:dyDescent="0.25"/>
    <row r="117" spans="2:25" hidden="1" x14ac:dyDescent="0.25"/>
    <row r="118" spans="2:25" hidden="1" x14ac:dyDescent="0.25"/>
    <row r="119" spans="2:25" hidden="1" x14ac:dyDescent="0.25"/>
    <row r="120" spans="2:25" hidden="1" x14ac:dyDescent="0.25"/>
    <row r="121" spans="2:25" hidden="1" x14ac:dyDescent="0.25"/>
    <row r="122" spans="2:25" hidden="1" x14ac:dyDescent="0.25"/>
    <row r="123" spans="2:25" hidden="1" x14ac:dyDescent="0.25"/>
    <row r="124" spans="2:25" hidden="1" x14ac:dyDescent="0.25"/>
    <row r="125" spans="2:25" hidden="1" x14ac:dyDescent="0.25"/>
    <row r="126" spans="2:25" hidden="1" x14ac:dyDescent="0.25"/>
    <row r="127" spans="2:25" hidden="1" x14ac:dyDescent="0.25"/>
    <row r="128" spans="2:25"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sheetData>
  <sheetProtection password="CC47" sheet="1" objects="1" scenarios="1" selectLockedCells="1"/>
  <dataConsolidate/>
  <mergeCells count="671">
    <mergeCell ref="DE33:DL33"/>
    <mergeCell ref="DE35:DL35"/>
    <mergeCell ref="DE36:DL36"/>
    <mergeCell ref="DE38:DL38"/>
    <mergeCell ref="DE40:DL40"/>
    <mergeCell ref="DE24:DL24"/>
    <mergeCell ref="DE26:DL26"/>
    <mergeCell ref="DE28:DL28"/>
    <mergeCell ref="DE30:DL30"/>
    <mergeCell ref="DE32:DL32"/>
    <mergeCell ref="CV33:DC33"/>
    <mergeCell ref="CV35:DC35"/>
    <mergeCell ref="CV36:DC36"/>
    <mergeCell ref="CV38:DC38"/>
    <mergeCell ref="CV40:DC40"/>
    <mergeCell ref="CV24:DC24"/>
    <mergeCell ref="CV26:DC26"/>
    <mergeCell ref="CV28:DC28"/>
    <mergeCell ref="CV30:DC30"/>
    <mergeCell ref="CV32:DC32"/>
    <mergeCell ref="CM35:CT35"/>
    <mergeCell ref="CM36:CT36"/>
    <mergeCell ref="CM38:CT38"/>
    <mergeCell ref="CM40:CT40"/>
    <mergeCell ref="CM24:CT24"/>
    <mergeCell ref="CM26:CT26"/>
    <mergeCell ref="CM28:CT28"/>
    <mergeCell ref="CM30:CT30"/>
    <mergeCell ref="CM32:CT32"/>
    <mergeCell ref="LD15:LK15"/>
    <mergeCell ref="CD17:CK17"/>
    <mergeCell ref="CD20:CK20"/>
    <mergeCell ref="CD22:CK22"/>
    <mergeCell ref="CM17:CT17"/>
    <mergeCell ref="CM20:CT20"/>
    <mergeCell ref="CM22:CT22"/>
    <mergeCell ref="CV17:DC17"/>
    <mergeCell ref="CV20:DC20"/>
    <mergeCell ref="CV22:DC22"/>
    <mergeCell ref="DE17:DL17"/>
    <mergeCell ref="DE20:DL20"/>
    <mergeCell ref="DE22:DL22"/>
    <mergeCell ref="KC15:KJ15"/>
    <mergeCell ref="KL15:KS15"/>
    <mergeCell ref="KU15:LB15"/>
    <mergeCell ref="JB15:JI15"/>
    <mergeCell ref="JK15:JR15"/>
    <mergeCell ref="JT15:KA15"/>
    <mergeCell ref="HI15:HP15"/>
    <mergeCell ref="HR15:HY15"/>
    <mergeCell ref="IA15:IH15"/>
    <mergeCell ref="IJ15:IQ15"/>
    <mergeCell ref="IS15:IZ15"/>
    <mergeCell ref="FP15:FW15"/>
    <mergeCell ref="FY15:GF15"/>
    <mergeCell ref="GH15:GO15"/>
    <mergeCell ref="GQ15:GX15"/>
    <mergeCell ref="GZ15:HG15"/>
    <mergeCell ref="DW15:ED15"/>
    <mergeCell ref="EF15:EM15"/>
    <mergeCell ref="EO15:EV15"/>
    <mergeCell ref="EX15:FE15"/>
    <mergeCell ref="FG15:FN15"/>
    <mergeCell ref="CD15:CK15"/>
    <mergeCell ref="CM15:CT15"/>
    <mergeCell ref="CV15:DC15"/>
    <mergeCell ref="DE15:DL15"/>
    <mergeCell ref="DN15:DU15"/>
    <mergeCell ref="BU35:CB35"/>
    <mergeCell ref="BU36:CB36"/>
    <mergeCell ref="BU38:CB38"/>
    <mergeCell ref="BU40:CB40"/>
    <mergeCell ref="DN35:DU35"/>
    <mergeCell ref="DN36:DU36"/>
    <mergeCell ref="DN38:DU38"/>
    <mergeCell ref="DN40:DU40"/>
    <mergeCell ref="CD33:CK33"/>
    <mergeCell ref="CD35:CK35"/>
    <mergeCell ref="CD36:CK36"/>
    <mergeCell ref="CD38:CK38"/>
    <mergeCell ref="CD40:CK40"/>
    <mergeCell ref="CD24:CK24"/>
    <mergeCell ref="CD26:CK26"/>
    <mergeCell ref="CD28:CK28"/>
    <mergeCell ref="CD30:CK30"/>
    <mergeCell ref="CD32:CK32"/>
    <mergeCell ref="CM33:CT33"/>
    <mergeCell ref="BU26:CB26"/>
    <mergeCell ref="BU28:CB28"/>
    <mergeCell ref="BU30:CB30"/>
    <mergeCell ref="BU32:CB32"/>
    <mergeCell ref="BU33:CB33"/>
    <mergeCell ref="BU15:CB15"/>
    <mergeCell ref="BU17:CB17"/>
    <mergeCell ref="BU20:CB20"/>
    <mergeCell ref="BU22:CB22"/>
    <mergeCell ref="BU24:CB24"/>
    <mergeCell ref="BL15:BS15"/>
    <mergeCell ref="BL17:BS17"/>
    <mergeCell ref="BL20:BS20"/>
    <mergeCell ref="BL22:BS22"/>
    <mergeCell ref="BL24:BS24"/>
    <mergeCell ref="BC35:BJ35"/>
    <mergeCell ref="BC36:BJ36"/>
    <mergeCell ref="BC38:BJ38"/>
    <mergeCell ref="BC40:BJ40"/>
    <mergeCell ref="BL35:BS35"/>
    <mergeCell ref="BL36:BS36"/>
    <mergeCell ref="BL38:BS38"/>
    <mergeCell ref="BL40:BS40"/>
    <mergeCell ref="BL26:BS26"/>
    <mergeCell ref="BL28:BS28"/>
    <mergeCell ref="BL30:BS30"/>
    <mergeCell ref="BL32:BS32"/>
    <mergeCell ref="BL33:BS33"/>
    <mergeCell ref="BC26:BJ26"/>
    <mergeCell ref="BC28:BJ28"/>
    <mergeCell ref="BC30:BJ30"/>
    <mergeCell ref="BC32:BJ32"/>
    <mergeCell ref="BC33:BJ33"/>
    <mergeCell ref="BC15:BJ15"/>
    <mergeCell ref="BC17:BJ17"/>
    <mergeCell ref="BC20:BJ20"/>
    <mergeCell ref="BC22:BJ22"/>
    <mergeCell ref="BC24:BJ24"/>
    <mergeCell ref="AT35:BA35"/>
    <mergeCell ref="AT36:BA36"/>
    <mergeCell ref="AT38:BA38"/>
    <mergeCell ref="AT40:BA40"/>
    <mergeCell ref="AT42:BA42"/>
    <mergeCell ref="AT26:BA26"/>
    <mergeCell ref="AT28:BA28"/>
    <mergeCell ref="AT30:BA30"/>
    <mergeCell ref="AT32:BA32"/>
    <mergeCell ref="AT33:BA33"/>
    <mergeCell ref="AT15:BA15"/>
    <mergeCell ref="AT17:BA17"/>
    <mergeCell ref="AT20:BA20"/>
    <mergeCell ref="AT22:BA22"/>
    <mergeCell ref="AT24:BA24"/>
    <mergeCell ref="AI79:AP79"/>
    <mergeCell ref="AI81:AP81"/>
    <mergeCell ref="AK15:AR15"/>
    <mergeCell ref="AK20:AR20"/>
    <mergeCell ref="AK22:AR22"/>
    <mergeCell ref="AK24:AR24"/>
    <mergeCell ref="AK26:AR26"/>
    <mergeCell ref="AK28:AR28"/>
    <mergeCell ref="AB17:AI17"/>
    <mergeCell ref="AB28:AI28"/>
    <mergeCell ref="AK33:AR33"/>
    <mergeCell ref="AK32:AR32"/>
    <mergeCell ref="AB30:AI30"/>
    <mergeCell ref="AK30:AR30"/>
    <mergeCell ref="AK36:AR36"/>
    <mergeCell ref="AK17:AR17"/>
    <mergeCell ref="CV42:DC42"/>
    <mergeCell ref="DE42:DL42"/>
    <mergeCell ref="J71:Z71"/>
    <mergeCell ref="B73:I73"/>
    <mergeCell ref="J73:Z73"/>
    <mergeCell ref="AK40:AR40"/>
    <mergeCell ref="AK42:AR42"/>
    <mergeCell ref="AB42:AI42"/>
    <mergeCell ref="AI69:AP69"/>
    <mergeCell ref="Z67:AG67"/>
    <mergeCell ref="AI67:AP67"/>
    <mergeCell ref="BC42:BJ42"/>
    <mergeCell ref="BL42:BS42"/>
    <mergeCell ref="BU42:CB42"/>
    <mergeCell ref="Q56:X56"/>
    <mergeCell ref="D42:H42"/>
    <mergeCell ref="AB40:AI40"/>
    <mergeCell ref="Z56:AG56"/>
    <mergeCell ref="Z58:AG58"/>
    <mergeCell ref="Z60:AG60"/>
    <mergeCell ref="B75:N75"/>
    <mergeCell ref="B79:F79"/>
    <mergeCell ref="B83:N83"/>
    <mergeCell ref="B77:H77"/>
    <mergeCell ref="B64:H64"/>
    <mergeCell ref="B71:I71"/>
    <mergeCell ref="CD42:CK42"/>
    <mergeCell ref="CM42:CT42"/>
    <mergeCell ref="B95:N95"/>
    <mergeCell ref="H93:V93"/>
    <mergeCell ref="J42:Q42"/>
    <mergeCell ref="B52:F52"/>
    <mergeCell ref="Q81:X81"/>
    <mergeCell ref="Z79:AG79"/>
    <mergeCell ref="Z81:AG81"/>
    <mergeCell ref="Z69:AG69"/>
    <mergeCell ref="H58:O58"/>
    <mergeCell ref="H60:O60"/>
    <mergeCell ref="B62:N62"/>
    <mergeCell ref="H69:O69"/>
    <mergeCell ref="Q79:X79"/>
    <mergeCell ref="AR67:AY67"/>
    <mergeCell ref="AR69:AY69"/>
    <mergeCell ref="AR79:AY79"/>
    <mergeCell ref="H100:V100"/>
    <mergeCell ref="B102:N102"/>
    <mergeCell ref="H90:V90"/>
    <mergeCell ref="B86:F86"/>
    <mergeCell ref="C91:G91"/>
    <mergeCell ref="C92:G92"/>
    <mergeCell ref="C93:G93"/>
    <mergeCell ref="C98:G98"/>
    <mergeCell ref="C99:G99"/>
    <mergeCell ref="C100:G100"/>
    <mergeCell ref="B88:N88"/>
    <mergeCell ref="H97:V97"/>
    <mergeCell ref="H98:V98"/>
    <mergeCell ref="H99:V99"/>
    <mergeCell ref="H91:V91"/>
    <mergeCell ref="H92:V92"/>
    <mergeCell ref="AB5:AH5"/>
    <mergeCell ref="AB7:AH7"/>
    <mergeCell ref="B9:I9"/>
    <mergeCell ref="B13:Z13"/>
    <mergeCell ref="B5:I5"/>
    <mergeCell ref="J5:Z5"/>
    <mergeCell ref="B7:I7"/>
    <mergeCell ref="J7:Z7"/>
    <mergeCell ref="B11:I11"/>
    <mergeCell ref="AA13:AB13"/>
    <mergeCell ref="J11:Z11"/>
    <mergeCell ref="LQ14:LS14"/>
    <mergeCell ref="LU14:LW14"/>
    <mergeCell ref="D38:H38"/>
    <mergeCell ref="J38:Q38"/>
    <mergeCell ref="S38:Z38"/>
    <mergeCell ref="AB38:AI38"/>
    <mergeCell ref="AK38:AR38"/>
    <mergeCell ref="D35:H35"/>
    <mergeCell ref="J35:Q35"/>
    <mergeCell ref="S35:Z35"/>
    <mergeCell ref="AB35:AI35"/>
    <mergeCell ref="AK35:AR35"/>
    <mergeCell ref="D28:H28"/>
    <mergeCell ref="J24:Q24"/>
    <mergeCell ref="J26:Q26"/>
    <mergeCell ref="AB15:AI15"/>
    <mergeCell ref="AB20:AI20"/>
    <mergeCell ref="AB22:AI22"/>
    <mergeCell ref="AB24:AI24"/>
    <mergeCell ref="AB26:AI26"/>
    <mergeCell ref="J15:Q15"/>
    <mergeCell ref="S15:Z15"/>
    <mergeCell ref="S20:Z20"/>
    <mergeCell ref="S22:Z22"/>
    <mergeCell ref="H112:V112"/>
    <mergeCell ref="H113:V113"/>
    <mergeCell ref="H114:V114"/>
    <mergeCell ref="H104:V104"/>
    <mergeCell ref="H105:V105"/>
    <mergeCell ref="H106:V106"/>
    <mergeCell ref="H107:V107"/>
    <mergeCell ref="H111:V111"/>
    <mergeCell ref="B109:N109"/>
    <mergeCell ref="C112:G112"/>
    <mergeCell ref="C113:G113"/>
    <mergeCell ref="C114:G114"/>
    <mergeCell ref="C105:G105"/>
    <mergeCell ref="C106:G106"/>
    <mergeCell ref="C107:G107"/>
    <mergeCell ref="D32:H32"/>
    <mergeCell ref="J32:Q32"/>
    <mergeCell ref="S32:Z32"/>
    <mergeCell ref="S36:Z36"/>
    <mergeCell ref="AB36:AI36"/>
    <mergeCell ref="B81:F81"/>
    <mergeCell ref="H81:O81"/>
    <mergeCell ref="B67:F67"/>
    <mergeCell ref="B69:F69"/>
    <mergeCell ref="H67:O67"/>
    <mergeCell ref="H79:O79"/>
    <mergeCell ref="Q67:X67"/>
    <mergeCell ref="Q69:X69"/>
    <mergeCell ref="B56:H56"/>
    <mergeCell ref="B48:I48"/>
    <mergeCell ref="B50:I50"/>
    <mergeCell ref="J48:W48"/>
    <mergeCell ref="J50:W50"/>
    <mergeCell ref="AB32:AI32"/>
    <mergeCell ref="B58:F58"/>
    <mergeCell ref="B60:F60"/>
    <mergeCell ref="Q58:X58"/>
    <mergeCell ref="Q60:X60"/>
    <mergeCell ref="D33:H33"/>
    <mergeCell ref="D30:H30"/>
    <mergeCell ref="J28:Q28"/>
    <mergeCell ref="S24:Z24"/>
    <mergeCell ref="S26:Z26"/>
    <mergeCell ref="D17:H17"/>
    <mergeCell ref="J17:Q17"/>
    <mergeCell ref="S17:Z17"/>
    <mergeCell ref="D26:H26"/>
    <mergeCell ref="D22:H22"/>
    <mergeCell ref="D20:H20"/>
    <mergeCell ref="J20:Q20"/>
    <mergeCell ref="J22:Q22"/>
    <mergeCell ref="D24:H24"/>
    <mergeCell ref="S28:Z28"/>
    <mergeCell ref="S30:Z30"/>
    <mergeCell ref="J30:Q30"/>
    <mergeCell ref="J33:Q33"/>
    <mergeCell ref="S33:Z33"/>
    <mergeCell ref="AB33:AI33"/>
    <mergeCell ref="D36:H36"/>
    <mergeCell ref="B46:N46"/>
    <mergeCell ref="S40:Z40"/>
    <mergeCell ref="S42:Z42"/>
    <mergeCell ref="D40:H40"/>
    <mergeCell ref="B54:N54"/>
    <mergeCell ref="B44:N44"/>
    <mergeCell ref="J36:Q36"/>
    <mergeCell ref="J40:Q40"/>
    <mergeCell ref="DN42:DU42"/>
    <mergeCell ref="DW17:ED17"/>
    <mergeCell ref="DW20:ED20"/>
    <mergeCell ref="DW22:ED22"/>
    <mergeCell ref="DW24:ED24"/>
    <mergeCell ref="DW26:ED26"/>
    <mergeCell ref="DW28:ED28"/>
    <mergeCell ref="DW30:ED30"/>
    <mergeCell ref="DW32:ED32"/>
    <mergeCell ref="DW33:ED33"/>
    <mergeCell ref="DW35:ED35"/>
    <mergeCell ref="DW36:ED36"/>
    <mergeCell ref="DW38:ED38"/>
    <mergeCell ref="DW40:ED40"/>
    <mergeCell ref="DW42:ED42"/>
    <mergeCell ref="DN17:DU17"/>
    <mergeCell ref="DN20:DU20"/>
    <mergeCell ref="DN22:DU22"/>
    <mergeCell ref="DN24:DU24"/>
    <mergeCell ref="DN26:DU26"/>
    <mergeCell ref="DN28:DU28"/>
    <mergeCell ref="DN30:DU30"/>
    <mergeCell ref="DN32:DU32"/>
    <mergeCell ref="DN33:DU33"/>
    <mergeCell ref="EF17:EM17"/>
    <mergeCell ref="EF20:EM20"/>
    <mergeCell ref="EF22:EM22"/>
    <mergeCell ref="EF24:EM24"/>
    <mergeCell ref="EF26:EM26"/>
    <mergeCell ref="EF28:EM28"/>
    <mergeCell ref="EF30:EM30"/>
    <mergeCell ref="EF32:EM32"/>
    <mergeCell ref="EF33:EM33"/>
    <mergeCell ref="EX36:FE36"/>
    <mergeCell ref="EX38:FE38"/>
    <mergeCell ref="EX40:FE40"/>
    <mergeCell ref="EX42:FE42"/>
    <mergeCell ref="EO17:EV17"/>
    <mergeCell ref="EO20:EV20"/>
    <mergeCell ref="EO22:EV22"/>
    <mergeCell ref="EO24:EV24"/>
    <mergeCell ref="EO26:EV26"/>
    <mergeCell ref="EO28:EV28"/>
    <mergeCell ref="EO30:EV30"/>
    <mergeCell ref="EO32:EV32"/>
    <mergeCell ref="EO33:EV33"/>
    <mergeCell ref="EF35:EM35"/>
    <mergeCell ref="EF36:EM36"/>
    <mergeCell ref="EF38:EM38"/>
    <mergeCell ref="EF40:EM40"/>
    <mergeCell ref="EF42:EM42"/>
    <mergeCell ref="EO35:EV35"/>
    <mergeCell ref="EO36:EV36"/>
    <mergeCell ref="EO38:EV38"/>
    <mergeCell ref="EO40:EV40"/>
    <mergeCell ref="EO42:EV42"/>
    <mergeCell ref="FG35:FN35"/>
    <mergeCell ref="FG36:FN36"/>
    <mergeCell ref="FG38:FN38"/>
    <mergeCell ref="FG40:FN40"/>
    <mergeCell ref="FG42:FN42"/>
    <mergeCell ref="EX17:FE17"/>
    <mergeCell ref="EX20:FE20"/>
    <mergeCell ref="EX22:FE22"/>
    <mergeCell ref="EX24:FE24"/>
    <mergeCell ref="EX26:FE26"/>
    <mergeCell ref="FG17:FN17"/>
    <mergeCell ref="FG20:FN20"/>
    <mergeCell ref="FG22:FN22"/>
    <mergeCell ref="FG24:FN24"/>
    <mergeCell ref="FG26:FN26"/>
    <mergeCell ref="FG28:FN28"/>
    <mergeCell ref="FG30:FN30"/>
    <mergeCell ref="FG32:FN32"/>
    <mergeCell ref="FG33:FN33"/>
    <mergeCell ref="EX28:FE28"/>
    <mergeCell ref="EX30:FE30"/>
    <mergeCell ref="EX32:FE32"/>
    <mergeCell ref="EX33:FE33"/>
    <mergeCell ref="EX35:FE35"/>
    <mergeCell ref="FP17:FW17"/>
    <mergeCell ref="FP20:FW20"/>
    <mergeCell ref="FP22:FW22"/>
    <mergeCell ref="FP24:FW24"/>
    <mergeCell ref="FP26:FW26"/>
    <mergeCell ref="FP28:FW28"/>
    <mergeCell ref="FP30:FW30"/>
    <mergeCell ref="FP32:FW32"/>
    <mergeCell ref="FP33:FW33"/>
    <mergeCell ref="GH36:GO36"/>
    <mergeCell ref="GH38:GO38"/>
    <mergeCell ref="GH40:GO40"/>
    <mergeCell ref="GH42:GO42"/>
    <mergeCell ref="FY17:GF17"/>
    <mergeCell ref="FY20:GF20"/>
    <mergeCell ref="FY22:GF22"/>
    <mergeCell ref="FY24:GF24"/>
    <mergeCell ref="FY26:GF26"/>
    <mergeCell ref="FY28:GF28"/>
    <mergeCell ref="FY30:GF30"/>
    <mergeCell ref="FY32:GF32"/>
    <mergeCell ref="FY33:GF33"/>
    <mergeCell ref="FP35:FW35"/>
    <mergeCell ref="FP36:FW36"/>
    <mergeCell ref="FP38:FW38"/>
    <mergeCell ref="FP40:FW40"/>
    <mergeCell ref="FP42:FW42"/>
    <mergeCell ref="FY35:GF35"/>
    <mergeCell ref="FY36:GF36"/>
    <mergeCell ref="FY38:GF38"/>
    <mergeCell ref="FY40:GF40"/>
    <mergeCell ref="FY42:GF42"/>
    <mergeCell ref="GQ35:GX35"/>
    <mergeCell ref="GQ36:GX36"/>
    <mergeCell ref="GQ38:GX38"/>
    <mergeCell ref="GQ40:GX40"/>
    <mergeCell ref="GQ42:GX42"/>
    <mergeCell ref="GH17:GO17"/>
    <mergeCell ref="GH20:GO20"/>
    <mergeCell ref="GH22:GO22"/>
    <mergeCell ref="GH24:GO24"/>
    <mergeCell ref="GH26:GO26"/>
    <mergeCell ref="GQ17:GX17"/>
    <mergeCell ref="GQ20:GX20"/>
    <mergeCell ref="GQ22:GX22"/>
    <mergeCell ref="GQ24:GX24"/>
    <mergeCell ref="GQ26:GX26"/>
    <mergeCell ref="GQ28:GX28"/>
    <mergeCell ref="GQ30:GX30"/>
    <mergeCell ref="GQ32:GX32"/>
    <mergeCell ref="GQ33:GX33"/>
    <mergeCell ref="GH28:GO28"/>
    <mergeCell ref="GH30:GO30"/>
    <mergeCell ref="GH32:GO32"/>
    <mergeCell ref="GH33:GO33"/>
    <mergeCell ref="GH35:GO35"/>
    <mergeCell ref="GZ17:HG17"/>
    <mergeCell ref="GZ20:HG20"/>
    <mergeCell ref="GZ22:HG22"/>
    <mergeCell ref="GZ24:HG24"/>
    <mergeCell ref="GZ26:HG26"/>
    <mergeCell ref="GZ28:HG28"/>
    <mergeCell ref="GZ30:HG30"/>
    <mergeCell ref="GZ32:HG32"/>
    <mergeCell ref="GZ33:HG33"/>
    <mergeCell ref="HR36:HY36"/>
    <mergeCell ref="HR38:HY38"/>
    <mergeCell ref="HR40:HY40"/>
    <mergeCell ref="HR42:HY42"/>
    <mergeCell ref="HI17:HP17"/>
    <mergeCell ref="HI20:HP20"/>
    <mergeCell ref="HI22:HP22"/>
    <mergeCell ref="HI24:HP24"/>
    <mergeCell ref="HI26:HP26"/>
    <mergeCell ref="HI28:HP28"/>
    <mergeCell ref="HI30:HP30"/>
    <mergeCell ref="HI32:HP32"/>
    <mergeCell ref="HI33:HP33"/>
    <mergeCell ref="GZ35:HG35"/>
    <mergeCell ref="GZ36:HG36"/>
    <mergeCell ref="GZ38:HG38"/>
    <mergeCell ref="GZ40:HG40"/>
    <mergeCell ref="GZ42:HG42"/>
    <mergeCell ref="HI35:HP35"/>
    <mergeCell ref="HI36:HP36"/>
    <mergeCell ref="HI38:HP38"/>
    <mergeCell ref="HI40:HP40"/>
    <mergeCell ref="HI42:HP42"/>
    <mergeCell ref="IA35:IH35"/>
    <mergeCell ref="IA36:IH36"/>
    <mergeCell ref="IA38:IH38"/>
    <mergeCell ref="IA40:IH40"/>
    <mergeCell ref="IA42:IH42"/>
    <mergeCell ref="HR17:HY17"/>
    <mergeCell ref="HR20:HY20"/>
    <mergeCell ref="HR22:HY22"/>
    <mergeCell ref="HR24:HY24"/>
    <mergeCell ref="HR26:HY26"/>
    <mergeCell ref="IA17:IH17"/>
    <mergeCell ref="IA20:IH20"/>
    <mergeCell ref="IA22:IH22"/>
    <mergeCell ref="IA24:IH24"/>
    <mergeCell ref="IA26:IH26"/>
    <mergeCell ref="IA28:IH28"/>
    <mergeCell ref="IA30:IH30"/>
    <mergeCell ref="IA32:IH32"/>
    <mergeCell ref="IA33:IH33"/>
    <mergeCell ref="HR28:HY28"/>
    <mergeCell ref="HR30:HY30"/>
    <mergeCell ref="HR32:HY32"/>
    <mergeCell ref="HR33:HY33"/>
    <mergeCell ref="HR35:HY35"/>
    <mergeCell ref="IJ17:IQ17"/>
    <mergeCell ref="IJ20:IQ20"/>
    <mergeCell ref="IJ22:IQ22"/>
    <mergeCell ref="IJ24:IQ24"/>
    <mergeCell ref="IJ26:IQ26"/>
    <mergeCell ref="IJ28:IQ28"/>
    <mergeCell ref="IJ30:IQ30"/>
    <mergeCell ref="IJ32:IQ32"/>
    <mergeCell ref="IJ33:IQ33"/>
    <mergeCell ref="JB36:JI36"/>
    <mergeCell ref="JB38:JI38"/>
    <mergeCell ref="JB40:JI40"/>
    <mergeCell ref="JB42:JI42"/>
    <mergeCell ref="IS17:IZ17"/>
    <mergeCell ref="IS20:IZ20"/>
    <mergeCell ref="IS22:IZ22"/>
    <mergeCell ref="IS24:IZ24"/>
    <mergeCell ref="IS26:IZ26"/>
    <mergeCell ref="IS28:IZ28"/>
    <mergeCell ref="IS30:IZ30"/>
    <mergeCell ref="IS32:IZ32"/>
    <mergeCell ref="IS33:IZ33"/>
    <mergeCell ref="IJ35:IQ35"/>
    <mergeCell ref="IJ36:IQ36"/>
    <mergeCell ref="IJ38:IQ38"/>
    <mergeCell ref="IJ40:IQ40"/>
    <mergeCell ref="IJ42:IQ42"/>
    <mergeCell ref="IS35:IZ35"/>
    <mergeCell ref="IS36:IZ36"/>
    <mergeCell ref="IS38:IZ38"/>
    <mergeCell ref="IS40:IZ40"/>
    <mergeCell ref="IS42:IZ42"/>
    <mergeCell ref="JK35:JR35"/>
    <mergeCell ref="JK36:JR36"/>
    <mergeCell ref="JK38:JR38"/>
    <mergeCell ref="JK40:JR40"/>
    <mergeCell ref="JK42:JR42"/>
    <mergeCell ref="JB17:JI17"/>
    <mergeCell ref="JB20:JI20"/>
    <mergeCell ref="JB22:JI22"/>
    <mergeCell ref="JB24:JI24"/>
    <mergeCell ref="JB26:JI26"/>
    <mergeCell ref="JK17:JR17"/>
    <mergeCell ref="JK20:JR20"/>
    <mergeCell ref="JK22:JR22"/>
    <mergeCell ref="JK24:JR24"/>
    <mergeCell ref="JK26:JR26"/>
    <mergeCell ref="JK28:JR28"/>
    <mergeCell ref="JK30:JR30"/>
    <mergeCell ref="JK32:JR32"/>
    <mergeCell ref="JK33:JR33"/>
    <mergeCell ref="JB28:JI28"/>
    <mergeCell ref="JB30:JI30"/>
    <mergeCell ref="JB32:JI32"/>
    <mergeCell ref="JB33:JI33"/>
    <mergeCell ref="JB35:JI35"/>
    <mergeCell ref="JT17:KA17"/>
    <mergeCell ref="JT20:KA20"/>
    <mergeCell ref="JT22:KA22"/>
    <mergeCell ref="JT24:KA24"/>
    <mergeCell ref="JT26:KA26"/>
    <mergeCell ref="JT28:KA28"/>
    <mergeCell ref="JT30:KA30"/>
    <mergeCell ref="JT32:KA32"/>
    <mergeCell ref="JT33:KA33"/>
    <mergeCell ref="KL36:KS36"/>
    <mergeCell ref="KL38:KS38"/>
    <mergeCell ref="KL40:KS40"/>
    <mergeCell ref="KL42:KS42"/>
    <mergeCell ref="KC17:KJ17"/>
    <mergeCell ref="KC20:KJ20"/>
    <mergeCell ref="KC22:KJ22"/>
    <mergeCell ref="KC24:KJ24"/>
    <mergeCell ref="KC26:KJ26"/>
    <mergeCell ref="KC28:KJ28"/>
    <mergeCell ref="KC30:KJ30"/>
    <mergeCell ref="KC32:KJ32"/>
    <mergeCell ref="KC33:KJ33"/>
    <mergeCell ref="JT35:KA35"/>
    <mergeCell ref="JT36:KA36"/>
    <mergeCell ref="JT38:KA38"/>
    <mergeCell ref="JT40:KA40"/>
    <mergeCell ref="JT42:KA42"/>
    <mergeCell ref="KC35:KJ35"/>
    <mergeCell ref="KC36:KJ36"/>
    <mergeCell ref="KC38:KJ38"/>
    <mergeCell ref="KC40:KJ40"/>
    <mergeCell ref="KC42:KJ42"/>
    <mergeCell ref="KU35:LB35"/>
    <mergeCell ref="KU36:LB36"/>
    <mergeCell ref="KU38:LB38"/>
    <mergeCell ref="KU40:LB40"/>
    <mergeCell ref="KU42:LB42"/>
    <mergeCell ref="KL17:KS17"/>
    <mergeCell ref="KL20:KS20"/>
    <mergeCell ref="KL22:KS22"/>
    <mergeCell ref="KL24:KS24"/>
    <mergeCell ref="KL26:KS26"/>
    <mergeCell ref="KU17:LB17"/>
    <mergeCell ref="KU20:LB20"/>
    <mergeCell ref="KU22:LB22"/>
    <mergeCell ref="KU24:LB24"/>
    <mergeCell ref="KU26:LB26"/>
    <mergeCell ref="KU28:LB28"/>
    <mergeCell ref="KU30:LB30"/>
    <mergeCell ref="KU32:LB32"/>
    <mergeCell ref="KU33:LB33"/>
    <mergeCell ref="KL28:KS28"/>
    <mergeCell ref="KL30:KS30"/>
    <mergeCell ref="KL32:KS32"/>
    <mergeCell ref="KL33:KS33"/>
    <mergeCell ref="KL35:KS35"/>
    <mergeCell ref="LD17:LK17"/>
    <mergeCell ref="LD20:LK20"/>
    <mergeCell ref="LD22:LK22"/>
    <mergeCell ref="LD24:LK24"/>
    <mergeCell ref="LD26:LK26"/>
    <mergeCell ref="LD28:LK28"/>
    <mergeCell ref="LD30:LK30"/>
    <mergeCell ref="LD32:LK32"/>
    <mergeCell ref="LD33:LK33"/>
    <mergeCell ref="LD35:LK35"/>
    <mergeCell ref="LD36:LK36"/>
    <mergeCell ref="LD38:LK38"/>
    <mergeCell ref="LD40:LK40"/>
    <mergeCell ref="LD42:LK42"/>
    <mergeCell ref="MW22:MY22"/>
    <mergeCell ref="NA22:NC22"/>
    <mergeCell ref="LQ22:LS22"/>
    <mergeCell ref="LU22:LW22"/>
    <mergeCell ref="LY22:MA22"/>
    <mergeCell ref="MC22:ME22"/>
    <mergeCell ref="MG22:MI22"/>
    <mergeCell ref="MK22:MM22"/>
    <mergeCell ref="MO22:MQ22"/>
    <mergeCell ref="MS22:MU22"/>
    <mergeCell ref="NE22:NG22"/>
    <mergeCell ref="NI22:NK22"/>
    <mergeCell ref="NM22:NO22"/>
    <mergeCell ref="NQ22:NS22"/>
    <mergeCell ref="NU22:NW22"/>
    <mergeCell ref="NY22:OA22"/>
    <mergeCell ref="OC22:OE22"/>
    <mergeCell ref="OG22:OI22"/>
    <mergeCell ref="OK22:OM22"/>
    <mergeCell ref="PY22:QA22"/>
    <mergeCell ref="QC22:QE22"/>
    <mergeCell ref="QG22:QI22"/>
    <mergeCell ref="QK22:QM22"/>
    <mergeCell ref="QO22:QQ22"/>
    <mergeCell ref="QS22:QU22"/>
    <mergeCell ref="QW22:QY22"/>
    <mergeCell ref="OO22:OQ22"/>
    <mergeCell ref="OS22:OU22"/>
    <mergeCell ref="OW22:OY22"/>
    <mergeCell ref="PA22:PC22"/>
    <mergeCell ref="PE22:PG22"/>
    <mergeCell ref="PI22:PK22"/>
    <mergeCell ref="PM22:PO22"/>
    <mergeCell ref="PQ22:PS22"/>
    <mergeCell ref="PU22:PW22"/>
  </mergeCells>
  <conditionalFormatting sqref="K41:Q41 X27:Z27 J26 K16:Q17 K39:Q39 J32:J33 AD23:AI23 AE25:AI25 AE21:AI21 AF34:AI34 J22 J35:J42 J15:J17 T16:Z17 K37:Q37 J24 J20 S15:S17 AB15:AB17 AE16:AI19 AC16:AD17 J28:J30 J32:Q32 K29:Q30 T39:Z39 S32:S33 T37:AA37 S32:Z32 T29:Z30 T41:Z41 S35:S42 AC39:AI39 AC41:AI41 AL23:AR23 AL25:AR25 AL21:AR21 AL34:AR34 AL16:AR19 AL39:AR39 AL41:AR41 S26 S22 S17:Z17 S24 S20 S28:S30 AC27:AI27 AB32:AB33 AB32:AI32 AC29:AI30 AB35:AB42 AB22 AB17:AI17 AB24 AB20 AB26:AB30 AL27:AR27 AC37:AR37 AK31:AR32 AL29:AR32 AK17:AR17 AK15:AK42">
    <cfRule type="expression" dxfId="3443" priority="5419">
      <formula>K$14=""</formula>
    </cfRule>
  </conditionalFormatting>
  <conditionalFormatting sqref="AC41:AI41">
    <cfRule type="expression" dxfId="3442" priority="5417">
      <formula>AD$14=""</formula>
    </cfRule>
  </conditionalFormatting>
  <conditionalFormatting sqref="AL25:AR25">
    <cfRule type="expression" dxfId="3441" priority="5411">
      <formula>AM$14=""</formula>
    </cfRule>
  </conditionalFormatting>
  <conditionalFormatting sqref="D17:H26 D28:H42 E29:Z29 AB29:AI29 AK29:AR29 I37:AR37 AT29:BA29 AT37:BA37 BC29:BJ29 BC37:BJ37 BL29:BS29 BL37:BS37 BU29:CB29 BU37:CB37 CD29:CK29 CD37:CK37 CM29:CT29 CM37:CT37 CV29:DC29 CV37:DC37 DE29:DL29 DE37:DL37 DN29:ED29 DN37:ED37 EF29:EM29 EF37:EM37 EO29:EV29 EO37:EV37 EX29:FE29 EX37:FE37 FG29:FN29 FG37:FN37 FP29:FW29 FP37:FW37 FY29:GF29 FY37:GF37 GH29:GO29 GH37:GO37 GQ29:GX29 GQ37:GX37 GZ29:HG29 GZ37:HG37 HI29:HP29 HI37:HP37 HR29:HY29 HR37:HY37 IA29:IH29 IA37:IH37 IJ29:IQ29 IJ37:IQ37 IS29:IZ29 IS37:IZ37 JB29:JI29 JB37:JI37 JK29:JR29 JK37:JR37 JT29:KA29 JT37:KA37 KC29:KJ29 KC37:KJ37 KL29:KS29 KL37:KS37 KU29:LB29 KU37:LB37 LD29:LK29 LD37:LK37">
    <cfRule type="expression" dxfId="3440" priority="5403">
      <formula>$AA$13=""</formula>
    </cfRule>
  </conditionalFormatting>
  <conditionalFormatting sqref="AR79:LQ81 Q79:X81 Z79:AG81 B77 I77 AI79:AP81 B79:G81 H80:O80">
    <cfRule type="expression" dxfId="3439" priority="5378">
      <formula>OR($O$75="no",$O$75="")</formula>
    </cfRule>
  </conditionalFormatting>
  <conditionalFormatting sqref="C49:I49 B48:B50 K49:W50 J48:J50">
    <cfRule type="expression" dxfId="3438" priority="5375">
      <formula>+OR($O$46="",$O$46="no")</formula>
    </cfRule>
  </conditionalFormatting>
  <conditionalFormatting sqref="T41:Z41">
    <cfRule type="expression" dxfId="3437" priority="5356">
      <formula>U$14=""</formula>
    </cfRule>
  </conditionalFormatting>
  <conditionalFormatting sqref="T41:Z41">
    <cfRule type="expression" dxfId="3436" priority="5355">
      <formula>U$14=""</formula>
    </cfRule>
  </conditionalFormatting>
  <conditionalFormatting sqref="AE25:AI25">
    <cfRule type="expression" dxfId="3435" priority="5354">
      <formula>AF$14=""</formula>
    </cfRule>
  </conditionalFormatting>
  <conditionalFormatting sqref="AC41:AI41">
    <cfRule type="expression" dxfId="3434" priority="5353">
      <formula>AD$14=""</formula>
    </cfRule>
  </conditionalFormatting>
  <conditionalFormatting sqref="AC41:AI41">
    <cfRule type="expression" dxfId="3433" priority="5352">
      <formula>AD$14=""</formula>
    </cfRule>
  </conditionalFormatting>
  <conditionalFormatting sqref="AL41:AR41">
    <cfRule type="expression" dxfId="3432" priority="5351">
      <formula>AM$14=""</formula>
    </cfRule>
  </conditionalFormatting>
  <conditionalFormatting sqref="AL25:AR25">
    <cfRule type="expression" dxfId="3431" priority="5350">
      <formula>AM$14=""</formula>
    </cfRule>
  </conditionalFormatting>
  <conditionalFormatting sqref="AL41:AR41">
    <cfRule type="expression" dxfId="3430" priority="5349">
      <formula>AM$14=""</formula>
    </cfRule>
  </conditionalFormatting>
  <conditionalFormatting sqref="AL41:AR41">
    <cfRule type="expression" dxfId="3429" priority="5348">
      <formula>AM$14=""</formula>
    </cfRule>
  </conditionalFormatting>
  <conditionalFormatting sqref="T41:Z41">
    <cfRule type="expression" dxfId="3428" priority="5302">
      <formula>U$14=""</formula>
    </cfRule>
  </conditionalFormatting>
  <conditionalFormatting sqref="AE25:AI25">
    <cfRule type="expression" dxfId="3427" priority="5301">
      <formula>AF$14=""</formula>
    </cfRule>
  </conditionalFormatting>
  <conditionalFormatting sqref="AC41:AI41">
    <cfRule type="expression" dxfId="3426" priority="5300">
      <formula>AD$14=""</formula>
    </cfRule>
  </conditionalFormatting>
  <conditionalFormatting sqref="AC41:AI41">
    <cfRule type="expression" dxfId="3425" priority="5299">
      <formula>AD$14=""</formula>
    </cfRule>
  </conditionalFormatting>
  <conditionalFormatting sqref="AC41:AI41">
    <cfRule type="expression" dxfId="3424" priority="5298">
      <formula>AD$14=""</formula>
    </cfRule>
  </conditionalFormatting>
  <conditionalFormatting sqref="AL41:AR41">
    <cfRule type="expression" dxfId="3423" priority="5297">
      <formula>AM$14=""</formula>
    </cfRule>
  </conditionalFormatting>
  <conditionalFormatting sqref="AL25:AR25">
    <cfRule type="expression" dxfId="3422" priority="5296">
      <formula>AM$14=""</formula>
    </cfRule>
  </conditionalFormatting>
  <conditionalFormatting sqref="AL41:AR41">
    <cfRule type="expression" dxfId="3421" priority="5295">
      <formula>AM$14=""</formula>
    </cfRule>
  </conditionalFormatting>
  <conditionalFormatting sqref="AL41:AR41">
    <cfRule type="expression" dxfId="3420" priority="5294">
      <formula>AM$14=""</formula>
    </cfRule>
  </conditionalFormatting>
  <conditionalFormatting sqref="AL25:AR25">
    <cfRule type="expression" dxfId="3419" priority="5293">
      <formula>AM$14=""</formula>
    </cfRule>
  </conditionalFormatting>
  <conditionalFormatting sqref="AL41:AR41">
    <cfRule type="expression" dxfId="3418" priority="5292">
      <formula>AM$14=""</formula>
    </cfRule>
  </conditionalFormatting>
  <conditionalFormatting sqref="AL41:AR41">
    <cfRule type="expression" dxfId="3417" priority="5291">
      <formula>AM$14=""</formula>
    </cfRule>
  </conditionalFormatting>
  <conditionalFormatting sqref="AL41:AR41">
    <cfRule type="expression" dxfId="3416" priority="5290">
      <formula>AM$14=""</formula>
    </cfRule>
  </conditionalFormatting>
  <conditionalFormatting sqref="B11 J11 B50">
    <cfRule type="expression" dxfId="3415" priority="5438">
      <formula>+OR($J$9="",$J$9="no")</formula>
    </cfRule>
  </conditionalFormatting>
  <conditionalFormatting sqref="AC41:AI41">
    <cfRule type="expression" dxfId="3414" priority="3477">
      <formula>AD$14=""</formula>
    </cfRule>
  </conditionalFormatting>
  <conditionalFormatting sqref="AC41:AI41">
    <cfRule type="expression" dxfId="3413" priority="3476">
      <formula>AD$14=""</formula>
    </cfRule>
  </conditionalFormatting>
  <conditionalFormatting sqref="AC41:AI41">
    <cfRule type="expression" dxfId="3412" priority="3475">
      <formula>AD$14=""</formula>
    </cfRule>
  </conditionalFormatting>
  <conditionalFormatting sqref="AL41:AR41">
    <cfRule type="expression" dxfId="3411" priority="3474">
      <formula>AM$14=""</formula>
    </cfRule>
  </conditionalFormatting>
  <conditionalFormatting sqref="AN25:AR25">
    <cfRule type="expression" dxfId="3410" priority="3473">
      <formula>AO$14=""</formula>
    </cfRule>
  </conditionalFormatting>
  <conditionalFormatting sqref="AL41:AR41">
    <cfRule type="expression" dxfId="3409" priority="3472">
      <formula>AM$14=""</formula>
    </cfRule>
  </conditionalFormatting>
  <conditionalFormatting sqref="AL41:AR41">
    <cfRule type="expression" dxfId="3408" priority="3471">
      <formula>AM$14=""</formula>
    </cfRule>
  </conditionalFormatting>
  <conditionalFormatting sqref="AN25:AR25">
    <cfRule type="expression" dxfId="3407" priority="3470">
      <formula>AO$14=""</formula>
    </cfRule>
  </conditionalFormatting>
  <conditionalFormatting sqref="AL41:AR41">
    <cfRule type="expression" dxfId="3406" priority="3469">
      <formula>AM$14=""</formula>
    </cfRule>
  </conditionalFormatting>
  <conditionalFormatting sqref="AL41:AR41">
    <cfRule type="expression" dxfId="3405" priority="3468">
      <formula>AM$14=""</formula>
    </cfRule>
  </conditionalFormatting>
  <conditionalFormatting sqref="AL41:AR41">
    <cfRule type="expression" dxfId="3404" priority="3467">
      <formula>AM$14=""</formula>
    </cfRule>
  </conditionalFormatting>
  <conditionalFormatting sqref="AL41:AR41">
    <cfRule type="expression" dxfId="3403" priority="3466">
      <formula>AM$14=""</formula>
    </cfRule>
  </conditionalFormatting>
  <conditionalFormatting sqref="AL41:AR41">
    <cfRule type="expression" dxfId="3402" priority="3465">
      <formula>AM$14=""</formula>
    </cfRule>
  </conditionalFormatting>
  <conditionalFormatting sqref="AL41:AR41">
    <cfRule type="expression" dxfId="3401" priority="3464">
      <formula>AM$14=""</formula>
    </cfRule>
  </conditionalFormatting>
  <conditionalFormatting sqref="AU23:BA23 AU25:BA25 AU21:BA21 AU34:BA34 AU16:BA19 AU27:BA27 AU39:BA39 AT37:BA37 AT31:BA32 AU29:BA30 AU41:BA41 AT15:AT30 AT33:AT36 AT38:AT42">
    <cfRule type="expression" dxfId="3400" priority="3463">
      <formula>AU$14=""</formula>
    </cfRule>
  </conditionalFormatting>
  <conditionalFormatting sqref="AU25:BA25">
    <cfRule type="expression" dxfId="3399" priority="3462">
      <formula>AV$14=""</formula>
    </cfRule>
  </conditionalFormatting>
  <conditionalFormatting sqref="AU41:BA41">
    <cfRule type="expression" dxfId="3398" priority="3460">
      <formula>AV$14=""</formula>
    </cfRule>
  </conditionalFormatting>
  <conditionalFormatting sqref="AU25:BA25">
    <cfRule type="expression" dxfId="3397" priority="3459">
      <formula>AV$14=""</formula>
    </cfRule>
  </conditionalFormatting>
  <conditionalFormatting sqref="AU41:BA41">
    <cfRule type="expression" dxfId="3396" priority="3458">
      <formula>AV$14=""</formula>
    </cfRule>
  </conditionalFormatting>
  <conditionalFormatting sqref="AU41:BA41">
    <cfRule type="expression" dxfId="3395" priority="3457">
      <formula>AV$14=""</formula>
    </cfRule>
  </conditionalFormatting>
  <conditionalFormatting sqref="AU41:BA41">
    <cfRule type="expression" dxfId="3394" priority="3456">
      <formula>AV$14=""</formula>
    </cfRule>
  </conditionalFormatting>
  <conditionalFormatting sqref="AU25:BA25">
    <cfRule type="expression" dxfId="3393" priority="3455">
      <formula>AV$14=""</formula>
    </cfRule>
  </conditionalFormatting>
  <conditionalFormatting sqref="AU41:BA41">
    <cfRule type="expression" dxfId="3392" priority="3454">
      <formula>AV$14=""</formula>
    </cfRule>
  </conditionalFormatting>
  <conditionalFormatting sqref="AU41:BA41">
    <cfRule type="expression" dxfId="3391" priority="3453">
      <formula>AV$14=""</formula>
    </cfRule>
  </conditionalFormatting>
  <conditionalFormatting sqref="AU25:BA25">
    <cfRule type="expression" dxfId="3390" priority="3452">
      <formula>AV$14=""</formula>
    </cfRule>
  </conditionalFormatting>
  <conditionalFormatting sqref="AU41:BA41">
    <cfRule type="expression" dxfId="3389" priority="3451">
      <formula>AV$14=""</formula>
    </cfRule>
  </conditionalFormatting>
  <conditionalFormatting sqref="AU41:BA41">
    <cfRule type="expression" dxfId="3388" priority="3450">
      <formula>AV$14=""</formula>
    </cfRule>
  </conditionalFormatting>
  <conditionalFormatting sqref="AU41:BA41">
    <cfRule type="expression" dxfId="3387" priority="3449">
      <formula>AV$14=""</formula>
    </cfRule>
  </conditionalFormatting>
  <conditionalFormatting sqref="AU41:BA41">
    <cfRule type="expression" dxfId="3386" priority="3448">
      <formula>AV$14=""</formula>
    </cfRule>
  </conditionalFormatting>
  <conditionalFormatting sqref="AW25:BA25">
    <cfRule type="expression" dxfId="3385" priority="3447">
      <formula>AX$14=""</formula>
    </cfRule>
  </conditionalFormatting>
  <conditionalFormatting sqref="AU41:BA41">
    <cfRule type="expression" dxfId="3384" priority="3446">
      <formula>AV$14=""</formula>
    </cfRule>
  </conditionalFormatting>
  <conditionalFormatting sqref="AU41:BA41">
    <cfRule type="expression" dxfId="3383" priority="3445">
      <formula>AV$14=""</formula>
    </cfRule>
  </conditionalFormatting>
  <conditionalFormatting sqref="AW25:BA25">
    <cfRule type="expression" dxfId="3382" priority="3444">
      <formula>AX$14=""</formula>
    </cfRule>
  </conditionalFormatting>
  <conditionalFormatting sqref="AU41:BA41">
    <cfRule type="expression" dxfId="3381" priority="3443">
      <formula>AV$14=""</formula>
    </cfRule>
  </conditionalFormatting>
  <conditionalFormatting sqref="AU41:BA41">
    <cfRule type="expression" dxfId="3380" priority="3442">
      <formula>AV$14=""</formula>
    </cfRule>
  </conditionalFormatting>
  <conditionalFormatting sqref="AU41:BA41">
    <cfRule type="expression" dxfId="3379" priority="3441">
      <formula>AV$14=""</formula>
    </cfRule>
  </conditionalFormatting>
  <conditionalFormatting sqref="AU41:BA41">
    <cfRule type="expression" dxfId="3378" priority="3440">
      <formula>AV$14=""</formula>
    </cfRule>
  </conditionalFormatting>
  <conditionalFormatting sqref="AU41:BA41">
    <cfRule type="expression" dxfId="3377" priority="3439">
      <formula>AV$14=""</formula>
    </cfRule>
  </conditionalFormatting>
  <conditionalFormatting sqref="AU41:BA41">
    <cfRule type="expression" dxfId="3376" priority="3438">
      <formula>AV$14=""</formula>
    </cfRule>
  </conditionalFormatting>
  <conditionalFormatting sqref="BD23:BJ23 BD25:BJ25 BD21:BJ21 BD34:BJ34 BD16:BJ19 BD27:BJ27 BD39:BJ39 BC37:BJ37 BC31:BJ32 BD29:BJ30 BD41:BJ41 BC15:BC30 BC33:BC36 BC38:BC42">
    <cfRule type="expression" dxfId="3375" priority="3437">
      <formula>BD$14=""</formula>
    </cfRule>
  </conditionalFormatting>
  <conditionalFormatting sqref="BD25:BJ25">
    <cfRule type="expression" dxfId="3374" priority="3436">
      <formula>BE$14=""</formula>
    </cfRule>
  </conditionalFormatting>
  <conditionalFormatting sqref="BD41:BJ41">
    <cfRule type="expression" dxfId="3373" priority="3434">
      <formula>BE$14=""</formula>
    </cfRule>
  </conditionalFormatting>
  <conditionalFormatting sqref="BD25:BJ25">
    <cfRule type="expression" dxfId="3372" priority="3433">
      <formula>BE$14=""</formula>
    </cfRule>
  </conditionalFormatting>
  <conditionalFormatting sqref="BD41:BJ41">
    <cfRule type="expression" dxfId="3371" priority="3432">
      <formula>BE$14=""</formula>
    </cfRule>
  </conditionalFormatting>
  <conditionalFormatting sqref="BD41:BJ41">
    <cfRule type="expression" dxfId="3370" priority="3431">
      <formula>BE$14=""</formula>
    </cfRule>
  </conditionalFormatting>
  <conditionalFormatting sqref="BD41:BJ41">
    <cfRule type="expression" dxfId="3369" priority="3430">
      <formula>BE$14=""</formula>
    </cfRule>
  </conditionalFormatting>
  <conditionalFormatting sqref="BD25:BJ25">
    <cfRule type="expression" dxfId="3368" priority="3429">
      <formula>BE$14=""</formula>
    </cfRule>
  </conditionalFormatting>
  <conditionalFormatting sqref="BD41:BJ41">
    <cfRule type="expression" dxfId="3367" priority="3428">
      <formula>BE$14=""</formula>
    </cfRule>
  </conditionalFormatting>
  <conditionalFormatting sqref="BD41:BJ41">
    <cfRule type="expression" dxfId="3366" priority="3427">
      <formula>BE$14=""</formula>
    </cfRule>
  </conditionalFormatting>
  <conditionalFormatting sqref="BD25:BJ25">
    <cfRule type="expression" dxfId="3365" priority="3426">
      <formula>BE$14=""</formula>
    </cfRule>
  </conditionalFormatting>
  <conditionalFormatting sqref="BD41:BJ41">
    <cfRule type="expression" dxfId="3364" priority="3425">
      <formula>BE$14=""</formula>
    </cfRule>
  </conditionalFormatting>
  <conditionalFormatting sqref="BD41:BJ41">
    <cfRule type="expression" dxfId="3363" priority="3424">
      <formula>BE$14=""</formula>
    </cfRule>
  </conditionalFormatting>
  <conditionalFormatting sqref="BD41:BJ41">
    <cfRule type="expression" dxfId="3362" priority="3423">
      <formula>BE$14=""</formula>
    </cfRule>
  </conditionalFormatting>
  <conditionalFormatting sqref="BD41:BJ41">
    <cfRule type="expression" dxfId="3361" priority="3422">
      <formula>BE$14=""</formula>
    </cfRule>
  </conditionalFormatting>
  <conditionalFormatting sqref="BF25:BJ25">
    <cfRule type="expression" dxfId="3360" priority="3421">
      <formula>BG$14=""</formula>
    </cfRule>
  </conditionalFormatting>
  <conditionalFormatting sqref="BD41:BJ41">
    <cfRule type="expression" dxfId="3359" priority="3420">
      <formula>BE$14=""</formula>
    </cfRule>
  </conditionalFormatting>
  <conditionalFormatting sqref="BD41:BJ41">
    <cfRule type="expression" dxfId="3358" priority="3419">
      <formula>BE$14=""</formula>
    </cfRule>
  </conditionalFormatting>
  <conditionalFormatting sqref="BF25:BJ25">
    <cfRule type="expression" dxfId="3357" priority="3418">
      <formula>BG$14=""</formula>
    </cfRule>
  </conditionalFormatting>
  <conditionalFormatting sqref="BD41:BJ41">
    <cfRule type="expression" dxfId="3356" priority="3417">
      <formula>BE$14=""</formula>
    </cfRule>
  </conditionalFormatting>
  <conditionalFormatting sqref="BD41:BJ41">
    <cfRule type="expression" dxfId="3355" priority="3416">
      <formula>BE$14=""</formula>
    </cfRule>
  </conditionalFormatting>
  <conditionalFormatting sqref="BD41:BJ41">
    <cfRule type="expression" dxfId="3354" priority="3415">
      <formula>BE$14=""</formula>
    </cfRule>
  </conditionalFormatting>
  <conditionalFormatting sqref="BD41:BJ41">
    <cfRule type="expression" dxfId="3353" priority="3414">
      <formula>BE$14=""</formula>
    </cfRule>
  </conditionalFormatting>
  <conditionalFormatting sqref="BD41:BJ41">
    <cfRule type="expression" dxfId="3352" priority="3413">
      <formula>BE$14=""</formula>
    </cfRule>
  </conditionalFormatting>
  <conditionalFormatting sqref="BD41:BJ41">
    <cfRule type="expression" dxfId="3351" priority="3412">
      <formula>BE$14=""</formula>
    </cfRule>
  </conditionalFormatting>
  <conditionalFormatting sqref="AU23:BA23 AU25:BA25 AU21:BA21 AU34:BA34 AU16:BA19 AU27:BA27 AU39:BA39 AT37:BA37 AT31:BA32 AU29:BA30 AU41:BA41 AT15:AT30 AT33:AT36 AT38:AT42">
    <cfRule type="expression" dxfId="3350" priority="3411">
      <formula>AU$14=""</formula>
    </cfRule>
  </conditionalFormatting>
  <conditionalFormatting sqref="AU25:BA25">
    <cfRule type="expression" dxfId="3349" priority="3410">
      <formula>AV$14=""</formula>
    </cfRule>
  </conditionalFormatting>
  <conditionalFormatting sqref="AU41:BA41">
    <cfRule type="expression" dxfId="3348" priority="3408">
      <formula>AV$14=""</formula>
    </cfRule>
  </conditionalFormatting>
  <conditionalFormatting sqref="AU25:BA25">
    <cfRule type="expression" dxfId="3347" priority="3407">
      <formula>AV$14=""</formula>
    </cfRule>
  </conditionalFormatting>
  <conditionalFormatting sqref="AU41:BA41">
    <cfRule type="expression" dxfId="3346" priority="3406">
      <formula>AV$14=""</formula>
    </cfRule>
  </conditionalFormatting>
  <conditionalFormatting sqref="AU41:BA41">
    <cfRule type="expression" dxfId="3345" priority="3405">
      <formula>AV$14=""</formula>
    </cfRule>
  </conditionalFormatting>
  <conditionalFormatting sqref="AU41:BA41">
    <cfRule type="expression" dxfId="3344" priority="3404">
      <formula>AV$14=""</formula>
    </cfRule>
  </conditionalFormatting>
  <conditionalFormatting sqref="AU25:BA25">
    <cfRule type="expression" dxfId="3343" priority="3403">
      <formula>AV$14=""</formula>
    </cfRule>
  </conditionalFormatting>
  <conditionalFormatting sqref="AU41:BA41">
    <cfRule type="expression" dxfId="3342" priority="3402">
      <formula>AV$14=""</formula>
    </cfRule>
  </conditionalFormatting>
  <conditionalFormatting sqref="AU41:BA41">
    <cfRule type="expression" dxfId="3341" priority="3401">
      <formula>AV$14=""</formula>
    </cfRule>
  </conditionalFormatting>
  <conditionalFormatting sqref="AU25:BA25">
    <cfRule type="expression" dxfId="3340" priority="3400">
      <formula>AV$14=""</formula>
    </cfRule>
  </conditionalFormatting>
  <conditionalFormatting sqref="AU41:BA41">
    <cfRule type="expression" dxfId="3339" priority="3399">
      <formula>AV$14=""</formula>
    </cfRule>
  </conditionalFormatting>
  <conditionalFormatting sqref="AU41:BA41">
    <cfRule type="expression" dxfId="3338" priority="3398">
      <formula>AV$14=""</formula>
    </cfRule>
  </conditionalFormatting>
  <conditionalFormatting sqref="AU41:BA41">
    <cfRule type="expression" dxfId="3337" priority="3397">
      <formula>AV$14=""</formula>
    </cfRule>
  </conditionalFormatting>
  <conditionalFormatting sqref="AU41:BA41">
    <cfRule type="expression" dxfId="3336" priority="3396">
      <formula>AV$14=""</formula>
    </cfRule>
  </conditionalFormatting>
  <conditionalFormatting sqref="AW25:BA25">
    <cfRule type="expression" dxfId="3335" priority="3395">
      <formula>AX$14=""</formula>
    </cfRule>
  </conditionalFormatting>
  <conditionalFormatting sqref="AU41:BA41">
    <cfRule type="expression" dxfId="3334" priority="3394">
      <formula>AV$14=""</formula>
    </cfRule>
  </conditionalFormatting>
  <conditionalFormatting sqref="AU41:BA41">
    <cfRule type="expression" dxfId="3333" priority="3393">
      <formula>AV$14=""</formula>
    </cfRule>
  </conditionalFormatting>
  <conditionalFormatting sqref="AW25:BA25">
    <cfRule type="expression" dxfId="3332" priority="3392">
      <formula>AX$14=""</formula>
    </cfRule>
  </conditionalFormatting>
  <conditionalFormatting sqref="AU41:BA41">
    <cfRule type="expression" dxfId="3331" priority="3391">
      <formula>AV$14=""</formula>
    </cfRule>
  </conditionalFormatting>
  <conditionalFormatting sqref="AU41:BA41">
    <cfRule type="expression" dxfId="3330" priority="3390">
      <formula>AV$14=""</formula>
    </cfRule>
  </conditionalFormatting>
  <conditionalFormatting sqref="AU41:BA41">
    <cfRule type="expression" dxfId="3329" priority="3389">
      <formula>AV$14=""</formula>
    </cfRule>
  </conditionalFormatting>
  <conditionalFormatting sqref="AU41:BA41">
    <cfRule type="expression" dxfId="3328" priority="3388">
      <formula>AV$14=""</formula>
    </cfRule>
  </conditionalFormatting>
  <conditionalFormatting sqref="AU41:BA41">
    <cfRule type="expression" dxfId="3327" priority="3387">
      <formula>AV$14=""</formula>
    </cfRule>
  </conditionalFormatting>
  <conditionalFormatting sqref="AU41:BA41">
    <cfRule type="expression" dxfId="3326" priority="3386">
      <formula>AV$14=""</formula>
    </cfRule>
  </conditionalFormatting>
  <conditionalFormatting sqref="BM23:BR23 BM25:BR25 BM21:BR21 BM34:BR34 BM16:BR19 BM27:BR27 BM39:BR39 BL37:BR37 BL31:BR32 BM29:BR30 BM41:BR41 BL15:BL30 BL33:BL36 BL38:BL42">
    <cfRule type="expression" dxfId="3325" priority="3385">
      <formula>BM$14=""</formula>
    </cfRule>
  </conditionalFormatting>
  <conditionalFormatting sqref="BM25:BR25">
    <cfRule type="expression" dxfId="3324" priority="3384">
      <formula>BN$14=""</formula>
    </cfRule>
  </conditionalFormatting>
  <conditionalFormatting sqref="BM41:BR41">
    <cfRule type="expression" dxfId="3323" priority="3382">
      <formula>BN$14=""</formula>
    </cfRule>
  </conditionalFormatting>
  <conditionalFormatting sqref="BM25:BR25">
    <cfRule type="expression" dxfId="3322" priority="3381">
      <formula>BN$14=""</formula>
    </cfRule>
  </conditionalFormatting>
  <conditionalFormatting sqref="BM41:BR41">
    <cfRule type="expression" dxfId="3321" priority="3380">
      <formula>BN$14=""</formula>
    </cfRule>
  </conditionalFormatting>
  <conditionalFormatting sqref="BM41:BR41">
    <cfRule type="expression" dxfId="3320" priority="3379">
      <formula>BN$14=""</formula>
    </cfRule>
  </conditionalFormatting>
  <conditionalFormatting sqref="BM41:BR41">
    <cfRule type="expression" dxfId="3319" priority="3378">
      <formula>BN$14=""</formula>
    </cfRule>
  </conditionalFormatting>
  <conditionalFormatting sqref="BM25:BR25">
    <cfRule type="expression" dxfId="3318" priority="3377">
      <formula>BN$14=""</formula>
    </cfRule>
  </conditionalFormatting>
  <conditionalFormatting sqref="BM41:BR41">
    <cfRule type="expression" dxfId="3317" priority="3376">
      <formula>BN$14=""</formula>
    </cfRule>
  </conditionalFormatting>
  <conditionalFormatting sqref="BM41:BR41">
    <cfRule type="expression" dxfId="3316" priority="3375">
      <formula>BN$14=""</formula>
    </cfRule>
  </conditionalFormatting>
  <conditionalFormatting sqref="BM25:BR25">
    <cfRule type="expression" dxfId="3315" priority="3374">
      <formula>BN$14=""</formula>
    </cfRule>
  </conditionalFormatting>
  <conditionalFormatting sqref="BM41:BR41">
    <cfRule type="expression" dxfId="3314" priority="3373">
      <formula>BN$14=""</formula>
    </cfRule>
  </conditionalFormatting>
  <conditionalFormatting sqref="BM41:BR41">
    <cfRule type="expression" dxfId="3313" priority="3372">
      <formula>BN$14=""</formula>
    </cfRule>
  </conditionalFormatting>
  <conditionalFormatting sqref="BM41:BR41">
    <cfRule type="expression" dxfId="3312" priority="3371">
      <formula>BN$14=""</formula>
    </cfRule>
  </conditionalFormatting>
  <conditionalFormatting sqref="BM41:BR41">
    <cfRule type="expression" dxfId="3311" priority="3370">
      <formula>BN$14=""</formula>
    </cfRule>
  </conditionalFormatting>
  <conditionalFormatting sqref="BO25:BR25">
    <cfRule type="expression" dxfId="3310" priority="3369">
      <formula>BP$14=""</formula>
    </cfRule>
  </conditionalFormatting>
  <conditionalFormatting sqref="BM41:BR41">
    <cfRule type="expression" dxfId="3309" priority="3368">
      <formula>BN$14=""</formula>
    </cfRule>
  </conditionalFormatting>
  <conditionalFormatting sqref="BM41:BR41">
    <cfRule type="expression" dxfId="3308" priority="3367">
      <formula>BN$14=""</formula>
    </cfRule>
  </conditionalFormatting>
  <conditionalFormatting sqref="BO25:BR25">
    <cfRule type="expression" dxfId="3307" priority="3366">
      <formula>BP$14=""</formula>
    </cfRule>
  </conditionalFormatting>
  <conditionalFormatting sqref="BM41:BR41">
    <cfRule type="expression" dxfId="3306" priority="3365">
      <formula>BN$14=""</formula>
    </cfRule>
  </conditionalFormatting>
  <conditionalFormatting sqref="BM41:BR41">
    <cfRule type="expression" dxfId="3305" priority="3364">
      <formula>BN$14=""</formula>
    </cfRule>
  </conditionalFormatting>
  <conditionalFormatting sqref="BM41:BR41">
    <cfRule type="expression" dxfId="3304" priority="3363">
      <formula>BN$14=""</formula>
    </cfRule>
  </conditionalFormatting>
  <conditionalFormatting sqref="BM41:BR41">
    <cfRule type="expression" dxfId="3303" priority="3362">
      <formula>BN$14=""</formula>
    </cfRule>
  </conditionalFormatting>
  <conditionalFormatting sqref="BM41:BR41">
    <cfRule type="expression" dxfId="3302" priority="3361">
      <formula>BN$14=""</formula>
    </cfRule>
  </conditionalFormatting>
  <conditionalFormatting sqref="BM41:BR41">
    <cfRule type="expression" dxfId="3301" priority="3360">
      <formula>BN$14=""</formula>
    </cfRule>
  </conditionalFormatting>
  <conditionalFormatting sqref="BM23:BS23 BM25:BS25 BM21:BS21 BM34:BS34 BM16:BS19 BM27:BS27 BM39:BS39 BL37:BS37 BL31:BS32 BM29:BS30 BM41:BS41 BL15:BL30 BL33:BL36 BL38:BL42">
    <cfRule type="expression" dxfId="3300" priority="3359">
      <formula>BM$14=""</formula>
    </cfRule>
  </conditionalFormatting>
  <conditionalFormatting sqref="BM25:BS25">
    <cfRule type="expression" dxfId="3299" priority="3358">
      <formula>BN$14=""</formula>
    </cfRule>
  </conditionalFormatting>
  <conditionalFormatting sqref="BM41:BS41">
    <cfRule type="expression" dxfId="3298" priority="3356">
      <formula>BN$14=""</formula>
    </cfRule>
  </conditionalFormatting>
  <conditionalFormatting sqref="BM25:BS25">
    <cfRule type="expression" dxfId="3297" priority="3355">
      <formula>BN$14=""</formula>
    </cfRule>
  </conditionalFormatting>
  <conditionalFormatting sqref="BM41:BS41">
    <cfRule type="expression" dxfId="3296" priority="3354">
      <formula>BN$14=""</formula>
    </cfRule>
  </conditionalFormatting>
  <conditionalFormatting sqref="BM41:BS41">
    <cfRule type="expression" dxfId="3295" priority="3353">
      <formula>BN$14=""</formula>
    </cfRule>
  </conditionalFormatting>
  <conditionalFormatting sqref="BM41:BS41">
    <cfRule type="expression" dxfId="3294" priority="3352">
      <formula>BN$14=""</formula>
    </cfRule>
  </conditionalFormatting>
  <conditionalFormatting sqref="BM25:BS25">
    <cfRule type="expression" dxfId="3293" priority="3351">
      <formula>BN$14=""</formula>
    </cfRule>
  </conditionalFormatting>
  <conditionalFormatting sqref="BM41:BS41">
    <cfRule type="expression" dxfId="3292" priority="3350">
      <formula>BN$14=""</formula>
    </cfRule>
  </conditionalFormatting>
  <conditionalFormatting sqref="BM41:BS41">
    <cfRule type="expression" dxfId="3291" priority="3349">
      <formula>BN$14=""</formula>
    </cfRule>
  </conditionalFormatting>
  <conditionalFormatting sqref="BM25:BS25">
    <cfRule type="expression" dxfId="3290" priority="3348">
      <formula>BN$14=""</formula>
    </cfRule>
  </conditionalFormatting>
  <conditionalFormatting sqref="BM41:BS41">
    <cfRule type="expression" dxfId="3289" priority="3347">
      <formula>BN$14=""</formula>
    </cfRule>
  </conditionalFormatting>
  <conditionalFormatting sqref="BM41:BS41">
    <cfRule type="expression" dxfId="3288" priority="3346">
      <formula>BN$14=""</formula>
    </cfRule>
  </conditionalFormatting>
  <conditionalFormatting sqref="BM41:BS41">
    <cfRule type="expression" dxfId="3287" priority="3345">
      <formula>BN$14=""</formula>
    </cfRule>
  </conditionalFormatting>
  <conditionalFormatting sqref="BM41:BS41">
    <cfRule type="expression" dxfId="3286" priority="3344">
      <formula>BN$14=""</formula>
    </cfRule>
  </conditionalFormatting>
  <conditionalFormatting sqref="BO25:BS25">
    <cfRule type="expression" dxfId="3285" priority="3343">
      <formula>BP$14=""</formula>
    </cfRule>
  </conditionalFormatting>
  <conditionalFormatting sqref="BM41:BS41">
    <cfRule type="expression" dxfId="3284" priority="3342">
      <formula>BN$14=""</formula>
    </cfRule>
  </conditionalFormatting>
  <conditionalFormatting sqref="BM41:BS41">
    <cfRule type="expression" dxfId="3283" priority="3341">
      <formula>BN$14=""</formula>
    </cfRule>
  </conditionalFormatting>
  <conditionalFormatting sqref="BO25:BS25">
    <cfRule type="expression" dxfId="3282" priority="3340">
      <formula>BP$14=""</formula>
    </cfRule>
  </conditionalFormatting>
  <conditionalFormatting sqref="BM41:BS41">
    <cfRule type="expression" dxfId="3281" priority="3339">
      <formula>BN$14=""</formula>
    </cfRule>
  </conditionalFormatting>
  <conditionalFormatting sqref="BM41:BS41">
    <cfRule type="expression" dxfId="3280" priority="3338">
      <formula>BN$14=""</formula>
    </cfRule>
  </conditionalFormatting>
  <conditionalFormatting sqref="BM41:BS41">
    <cfRule type="expression" dxfId="3279" priority="3337">
      <formula>BN$14=""</formula>
    </cfRule>
  </conditionalFormatting>
  <conditionalFormatting sqref="BM41:BS41">
    <cfRule type="expression" dxfId="3278" priority="3336">
      <formula>BN$14=""</formula>
    </cfRule>
  </conditionalFormatting>
  <conditionalFormatting sqref="BM41:BS41">
    <cfRule type="expression" dxfId="3277" priority="3335">
      <formula>BN$14=""</formula>
    </cfRule>
  </conditionalFormatting>
  <conditionalFormatting sqref="BM41:BS41">
    <cfRule type="expression" dxfId="3276" priority="3334">
      <formula>BN$14=""</formula>
    </cfRule>
  </conditionalFormatting>
  <conditionalFormatting sqref="BV23:CA23 BV25:CA25 BV21:CA21 BV34:CA34 BV16:CA19 BV27:CA27 BV39:CA39 BU37:CA37 BU31:CA32 BV29:CA30 BV41:CA41 BU15:BU30 BU33:BU36 BU38:BU42">
    <cfRule type="expression" dxfId="3275" priority="3333">
      <formula>BV$14=""</formula>
    </cfRule>
  </conditionalFormatting>
  <conditionalFormatting sqref="BV25:CA25">
    <cfRule type="expression" dxfId="3274" priority="3332">
      <formula>BW$14=""</formula>
    </cfRule>
  </conditionalFormatting>
  <conditionalFormatting sqref="BV41:CA41">
    <cfRule type="expression" dxfId="3273" priority="3330">
      <formula>BW$14=""</formula>
    </cfRule>
  </conditionalFormatting>
  <conditionalFormatting sqref="BV25:CA25">
    <cfRule type="expression" dxfId="3272" priority="3329">
      <formula>BW$14=""</formula>
    </cfRule>
  </conditionalFormatting>
  <conditionalFormatting sqref="BV41:CA41">
    <cfRule type="expression" dxfId="3271" priority="3328">
      <formula>BW$14=""</formula>
    </cfRule>
  </conditionalFormatting>
  <conditionalFormatting sqref="BV41:CA41">
    <cfRule type="expression" dxfId="3270" priority="3327">
      <formula>BW$14=""</formula>
    </cfRule>
  </conditionalFormatting>
  <conditionalFormatting sqref="BV41:CA41">
    <cfRule type="expression" dxfId="3269" priority="3326">
      <formula>BW$14=""</formula>
    </cfRule>
  </conditionalFormatting>
  <conditionalFormatting sqref="BV25:CA25">
    <cfRule type="expression" dxfId="3268" priority="3325">
      <formula>BW$14=""</formula>
    </cfRule>
  </conditionalFormatting>
  <conditionalFormatting sqref="BV41:CA41">
    <cfRule type="expression" dxfId="3267" priority="3324">
      <formula>BW$14=""</formula>
    </cfRule>
  </conditionalFormatting>
  <conditionalFormatting sqref="BV41:CA41">
    <cfRule type="expression" dxfId="3266" priority="3323">
      <formula>BW$14=""</formula>
    </cfRule>
  </conditionalFormatting>
  <conditionalFormatting sqref="BV25:CA25">
    <cfRule type="expression" dxfId="3265" priority="3322">
      <formula>BW$14=""</formula>
    </cfRule>
  </conditionalFormatting>
  <conditionalFormatting sqref="BV41:CA41">
    <cfRule type="expression" dxfId="3264" priority="3321">
      <formula>BW$14=""</formula>
    </cfRule>
  </conditionalFormatting>
  <conditionalFormatting sqref="BV41:CA41">
    <cfRule type="expression" dxfId="3263" priority="3320">
      <formula>BW$14=""</formula>
    </cfRule>
  </conditionalFormatting>
  <conditionalFormatting sqref="BV41:CA41">
    <cfRule type="expression" dxfId="3262" priority="3319">
      <formula>BW$14=""</formula>
    </cfRule>
  </conditionalFormatting>
  <conditionalFormatting sqref="BV41:CA41">
    <cfRule type="expression" dxfId="3261" priority="3318">
      <formula>BW$14=""</formula>
    </cfRule>
  </conditionalFormatting>
  <conditionalFormatting sqref="BX25:CA25">
    <cfRule type="expression" dxfId="3260" priority="3317">
      <formula>BY$14=""</formula>
    </cfRule>
  </conditionalFormatting>
  <conditionalFormatting sqref="BV41:CA41">
    <cfRule type="expression" dxfId="3259" priority="3316">
      <formula>BW$14=""</formula>
    </cfRule>
  </conditionalFormatting>
  <conditionalFormatting sqref="BV41:CA41">
    <cfRule type="expression" dxfId="3258" priority="3315">
      <formula>BW$14=""</formula>
    </cfRule>
  </conditionalFormatting>
  <conditionalFormatting sqref="BX25:CA25">
    <cfRule type="expression" dxfId="3257" priority="3314">
      <formula>BY$14=""</formula>
    </cfRule>
  </conditionalFormatting>
  <conditionalFormatting sqref="BV41:CA41">
    <cfRule type="expression" dxfId="3256" priority="3313">
      <formula>BW$14=""</formula>
    </cfRule>
  </conditionalFormatting>
  <conditionalFormatting sqref="BV41:CA41">
    <cfRule type="expression" dxfId="3255" priority="3312">
      <formula>BW$14=""</formula>
    </cfRule>
  </conditionalFormatting>
  <conditionalFormatting sqref="BV41:CA41">
    <cfRule type="expression" dxfId="3254" priority="3311">
      <formula>BW$14=""</formula>
    </cfRule>
  </conditionalFormatting>
  <conditionalFormatting sqref="BV41:CA41">
    <cfRule type="expression" dxfId="3253" priority="3310">
      <formula>BW$14=""</formula>
    </cfRule>
  </conditionalFormatting>
  <conditionalFormatting sqref="BV41:CA41">
    <cfRule type="expression" dxfId="3252" priority="3309">
      <formula>BW$14=""</formula>
    </cfRule>
  </conditionalFormatting>
  <conditionalFormatting sqref="BV41:CA41">
    <cfRule type="expression" dxfId="3251" priority="3308">
      <formula>BW$14=""</formula>
    </cfRule>
  </conditionalFormatting>
  <conditionalFormatting sqref="BV23:CB23 BV25:CB25 BV21:CB21 BV34:CB34 BV16:CB19 BV27:CB27 BV39:CB39 BU37:CB37 BU31:CB32 BV29:CB30 BV41:CB41 BU15:BU30 BU33:BU36 BU38:BU42">
    <cfRule type="expression" dxfId="3250" priority="3307">
      <formula>BV$14=""</formula>
    </cfRule>
  </conditionalFormatting>
  <conditionalFormatting sqref="BV25:CB25">
    <cfRule type="expression" dxfId="3249" priority="3306">
      <formula>BW$14=""</formula>
    </cfRule>
  </conditionalFormatting>
  <conditionalFormatting sqref="BV41:CB41">
    <cfRule type="expression" dxfId="3248" priority="3304">
      <formula>BW$14=""</formula>
    </cfRule>
  </conditionalFormatting>
  <conditionalFormatting sqref="BV25:CB25">
    <cfRule type="expression" dxfId="3247" priority="3303">
      <formula>BW$14=""</formula>
    </cfRule>
  </conditionalFormatting>
  <conditionalFormatting sqref="BV41:CB41">
    <cfRule type="expression" dxfId="3246" priority="3302">
      <formula>BW$14=""</formula>
    </cfRule>
  </conditionalFormatting>
  <conditionalFormatting sqref="BV41:CB41">
    <cfRule type="expression" dxfId="3245" priority="3301">
      <formula>BW$14=""</formula>
    </cfRule>
  </conditionalFormatting>
  <conditionalFormatting sqref="BV41:CB41">
    <cfRule type="expression" dxfId="3244" priority="3300">
      <formula>BW$14=""</formula>
    </cfRule>
  </conditionalFormatting>
  <conditionalFormatting sqref="BV25:CB25">
    <cfRule type="expression" dxfId="3243" priority="3299">
      <formula>BW$14=""</formula>
    </cfRule>
  </conditionalFormatting>
  <conditionalFormatting sqref="BV41:CB41">
    <cfRule type="expression" dxfId="3242" priority="3298">
      <formula>BW$14=""</formula>
    </cfRule>
  </conditionalFormatting>
  <conditionalFormatting sqref="BV41:CB41">
    <cfRule type="expression" dxfId="3241" priority="3297">
      <formula>BW$14=""</formula>
    </cfRule>
  </conditionalFormatting>
  <conditionalFormatting sqref="BV25:CB25">
    <cfRule type="expression" dxfId="3240" priority="3296">
      <formula>BW$14=""</formula>
    </cfRule>
  </conditionalFormatting>
  <conditionalFormatting sqref="BV41:CB41">
    <cfRule type="expression" dxfId="3239" priority="3295">
      <formula>BW$14=""</formula>
    </cfRule>
  </conditionalFormatting>
  <conditionalFormatting sqref="BV41:CB41">
    <cfRule type="expression" dxfId="3238" priority="3294">
      <formula>BW$14=""</formula>
    </cfRule>
  </conditionalFormatting>
  <conditionalFormatting sqref="BV41:CB41">
    <cfRule type="expression" dxfId="3237" priority="3293">
      <formula>BW$14=""</formula>
    </cfRule>
  </conditionalFormatting>
  <conditionalFormatting sqref="BV41:CB41">
    <cfRule type="expression" dxfId="3236" priority="3292">
      <formula>BW$14=""</formula>
    </cfRule>
  </conditionalFormatting>
  <conditionalFormatting sqref="BX25:CB25">
    <cfRule type="expression" dxfId="3235" priority="3291">
      <formula>BY$14=""</formula>
    </cfRule>
  </conditionalFormatting>
  <conditionalFormatting sqref="BV41:CB41">
    <cfRule type="expression" dxfId="3234" priority="3290">
      <formula>BW$14=""</formula>
    </cfRule>
  </conditionalFormatting>
  <conditionalFormatting sqref="BV41:CB41">
    <cfRule type="expression" dxfId="3233" priority="3289">
      <formula>BW$14=""</formula>
    </cfRule>
  </conditionalFormatting>
  <conditionalFormatting sqref="BX25:CB25">
    <cfRule type="expression" dxfId="3232" priority="3288">
      <formula>BY$14=""</formula>
    </cfRule>
  </conditionalFormatting>
  <conditionalFormatting sqref="BV41:CB41">
    <cfRule type="expression" dxfId="3231" priority="3287">
      <formula>BW$14=""</formula>
    </cfRule>
  </conditionalFormatting>
  <conditionalFormatting sqref="BV41:CB41">
    <cfRule type="expression" dxfId="3230" priority="3286">
      <formula>BW$14=""</formula>
    </cfRule>
  </conditionalFormatting>
  <conditionalFormatting sqref="BV41:CB41">
    <cfRule type="expression" dxfId="3229" priority="3285">
      <formula>BW$14=""</formula>
    </cfRule>
  </conditionalFormatting>
  <conditionalFormatting sqref="BV41:CB41">
    <cfRule type="expression" dxfId="3228" priority="3284">
      <formula>BW$14=""</formula>
    </cfRule>
  </conditionalFormatting>
  <conditionalFormatting sqref="BV41:CB41">
    <cfRule type="expression" dxfId="3227" priority="3283">
      <formula>BW$14=""</formula>
    </cfRule>
  </conditionalFormatting>
  <conditionalFormatting sqref="BV41:CB41">
    <cfRule type="expression" dxfId="3226" priority="3282">
      <formula>BW$14=""</formula>
    </cfRule>
  </conditionalFormatting>
  <conditionalFormatting sqref="BL15">
    <cfRule type="expression" dxfId="3225" priority="3281">
      <formula>BM$14=""</formula>
    </cfRule>
  </conditionalFormatting>
  <conditionalFormatting sqref="BU15">
    <cfRule type="expression" dxfId="3224" priority="3280">
      <formula>BV$14=""</formula>
    </cfRule>
  </conditionalFormatting>
  <conditionalFormatting sqref="CD15">
    <cfRule type="expression" dxfId="3223" priority="3279">
      <formula>CE$14=""</formula>
    </cfRule>
  </conditionalFormatting>
  <conditionalFormatting sqref="CM15">
    <cfRule type="expression" dxfId="3222" priority="3278">
      <formula>CN$14=""</formula>
    </cfRule>
  </conditionalFormatting>
  <conditionalFormatting sqref="CV15">
    <cfRule type="expression" dxfId="3221" priority="3277">
      <formula>CW$14=""</formula>
    </cfRule>
  </conditionalFormatting>
  <conditionalFormatting sqref="DE15">
    <cfRule type="expression" dxfId="3220" priority="3276">
      <formula>DF$14=""</formula>
    </cfRule>
  </conditionalFormatting>
  <conditionalFormatting sqref="DN15">
    <cfRule type="expression" dxfId="3219" priority="3275">
      <formula>DO$14=""</formula>
    </cfRule>
  </conditionalFormatting>
  <conditionalFormatting sqref="DW15">
    <cfRule type="expression" dxfId="3218" priority="3274">
      <formula>DX$14=""</formula>
    </cfRule>
  </conditionalFormatting>
  <conditionalFormatting sqref="EF15">
    <cfRule type="expression" dxfId="3217" priority="3273">
      <formula>EG$14=""</formula>
    </cfRule>
  </conditionalFormatting>
  <conditionalFormatting sqref="EO15">
    <cfRule type="expression" dxfId="3216" priority="3272">
      <formula>EP$14=""</formula>
    </cfRule>
  </conditionalFormatting>
  <conditionalFormatting sqref="EX15">
    <cfRule type="expression" dxfId="3215" priority="3271">
      <formula>EY$14=""</formula>
    </cfRule>
  </conditionalFormatting>
  <conditionalFormatting sqref="FG15">
    <cfRule type="expression" dxfId="3214" priority="3270">
      <formula>FH$14=""</formula>
    </cfRule>
  </conditionalFormatting>
  <conditionalFormatting sqref="FP15">
    <cfRule type="expression" dxfId="3213" priority="3269">
      <formula>FQ$14=""</formula>
    </cfRule>
  </conditionalFormatting>
  <conditionalFormatting sqref="FY15">
    <cfRule type="expression" dxfId="3212" priority="3268">
      <formula>FZ$14=""</formula>
    </cfRule>
  </conditionalFormatting>
  <conditionalFormatting sqref="GH15">
    <cfRule type="expression" dxfId="3211" priority="3267">
      <formula>GI$14=""</formula>
    </cfRule>
  </conditionalFormatting>
  <conditionalFormatting sqref="GQ15">
    <cfRule type="expression" dxfId="3210" priority="3266">
      <formula>GR$14=""</formula>
    </cfRule>
  </conditionalFormatting>
  <conditionalFormatting sqref="GZ15">
    <cfRule type="expression" dxfId="3209" priority="3265">
      <formula>HA$14=""</formula>
    </cfRule>
  </conditionalFormatting>
  <conditionalFormatting sqref="HI15">
    <cfRule type="expression" dxfId="3208" priority="3264">
      <formula>HJ$14=""</formula>
    </cfRule>
  </conditionalFormatting>
  <conditionalFormatting sqref="HR15">
    <cfRule type="expression" dxfId="3207" priority="3263">
      <formula>HS$14=""</formula>
    </cfRule>
  </conditionalFormatting>
  <conditionalFormatting sqref="HR15">
    <cfRule type="expression" dxfId="3206" priority="3262">
      <formula>HS$14=""</formula>
    </cfRule>
  </conditionalFormatting>
  <conditionalFormatting sqref="IA15">
    <cfRule type="expression" dxfId="3205" priority="3261">
      <formula>IB$14=""</formula>
    </cfRule>
  </conditionalFormatting>
  <conditionalFormatting sqref="IA15">
    <cfRule type="expression" dxfId="3204" priority="3260">
      <formula>IB$14=""</formula>
    </cfRule>
  </conditionalFormatting>
  <conditionalFormatting sqref="IJ15">
    <cfRule type="expression" dxfId="3203" priority="3259">
      <formula>IK$14=""</formula>
    </cfRule>
  </conditionalFormatting>
  <conditionalFormatting sqref="IJ15">
    <cfRule type="expression" dxfId="3202" priority="3258">
      <formula>IK$14=""</formula>
    </cfRule>
  </conditionalFormatting>
  <conditionalFormatting sqref="IS15">
    <cfRule type="expression" dxfId="3201" priority="3257">
      <formula>IT$14=""</formula>
    </cfRule>
  </conditionalFormatting>
  <conditionalFormatting sqref="IS15">
    <cfRule type="expression" dxfId="3200" priority="3256">
      <formula>IT$14=""</formula>
    </cfRule>
  </conditionalFormatting>
  <conditionalFormatting sqref="JB15">
    <cfRule type="expression" dxfId="3199" priority="3255">
      <formula>JC$14=""</formula>
    </cfRule>
  </conditionalFormatting>
  <conditionalFormatting sqref="JB15">
    <cfRule type="expression" dxfId="3198" priority="3254">
      <formula>JC$14=""</formula>
    </cfRule>
  </conditionalFormatting>
  <conditionalFormatting sqref="IS15">
    <cfRule type="expression" dxfId="3197" priority="3253">
      <formula>IT$14=""</formula>
    </cfRule>
  </conditionalFormatting>
  <conditionalFormatting sqref="IS15">
    <cfRule type="expression" dxfId="3196" priority="3252">
      <formula>IT$14=""</formula>
    </cfRule>
  </conditionalFormatting>
  <conditionalFormatting sqref="JK15">
    <cfRule type="expression" dxfId="3195" priority="3251">
      <formula>JL$14=""</formula>
    </cfRule>
  </conditionalFormatting>
  <conditionalFormatting sqref="JK15">
    <cfRule type="expression" dxfId="3194" priority="3250">
      <formula>JL$14=""</formula>
    </cfRule>
  </conditionalFormatting>
  <conditionalFormatting sqref="JT15">
    <cfRule type="expression" dxfId="3193" priority="3249">
      <formula>JU$14=""</formula>
    </cfRule>
  </conditionalFormatting>
  <conditionalFormatting sqref="JT15">
    <cfRule type="expression" dxfId="3192" priority="3248">
      <formula>JU$14=""</formula>
    </cfRule>
  </conditionalFormatting>
  <conditionalFormatting sqref="KD15">
    <cfRule type="expression" dxfId="3191" priority="3247">
      <formula>KE$14=""</formula>
    </cfRule>
  </conditionalFormatting>
  <conditionalFormatting sqref="KD15">
    <cfRule type="expression" dxfId="3190" priority="3246">
      <formula>KE$14=""</formula>
    </cfRule>
  </conditionalFormatting>
  <conditionalFormatting sqref="KC15">
    <cfRule type="expression" dxfId="3189" priority="3245">
      <formula>KD$14=""</formula>
    </cfRule>
  </conditionalFormatting>
  <conditionalFormatting sqref="KC15">
    <cfRule type="expression" dxfId="3188" priority="3244">
      <formula>KD$14=""</formula>
    </cfRule>
  </conditionalFormatting>
  <conditionalFormatting sqref="KL15">
    <cfRule type="expression" dxfId="3187" priority="3243">
      <formula>KM$14=""</formula>
    </cfRule>
  </conditionalFormatting>
  <conditionalFormatting sqref="KL15">
    <cfRule type="expression" dxfId="3186" priority="3242">
      <formula>KM$14=""</formula>
    </cfRule>
  </conditionalFormatting>
  <conditionalFormatting sqref="KU15">
    <cfRule type="expression" dxfId="3185" priority="3241">
      <formula>KV$14=""</formula>
    </cfRule>
  </conditionalFormatting>
  <conditionalFormatting sqref="KU15">
    <cfRule type="expression" dxfId="3184" priority="3240">
      <formula>KV$14=""</formula>
    </cfRule>
  </conditionalFormatting>
  <conditionalFormatting sqref="LD15">
    <cfRule type="expression" dxfId="3183" priority="3239">
      <formula>LE$14=""</formula>
    </cfRule>
  </conditionalFormatting>
  <conditionalFormatting sqref="LD15">
    <cfRule type="expression" dxfId="3182" priority="3238">
      <formula>LE$14=""</formula>
    </cfRule>
  </conditionalFormatting>
  <conditionalFormatting sqref="CE23:CJ23 CE25:CJ25 CE21:CJ21 CE34:CJ34 CE17:CJ19 CE27:CJ27 CE39:CJ39 CD37:CJ37 CD31:CJ32 CE29:CJ30 CE41:CJ41 CD17:CD30 CD33:CD36 CD38:CD42">
    <cfRule type="expression" dxfId="3181" priority="3235">
      <formula>CE$14=""</formula>
    </cfRule>
  </conditionalFormatting>
  <conditionalFormatting sqref="CE25:CJ25">
    <cfRule type="expression" dxfId="3180" priority="3234">
      <formula>CF$14=""</formula>
    </cfRule>
  </conditionalFormatting>
  <conditionalFormatting sqref="CE41:CJ41">
    <cfRule type="expression" dxfId="3179" priority="3232">
      <formula>CF$14=""</formula>
    </cfRule>
  </conditionalFormatting>
  <conditionalFormatting sqref="CE25:CJ25">
    <cfRule type="expression" dxfId="3178" priority="3231">
      <formula>CF$14=""</formula>
    </cfRule>
  </conditionalFormatting>
  <conditionalFormatting sqref="CE41:CJ41">
    <cfRule type="expression" dxfId="3177" priority="3230">
      <formula>CF$14=""</formula>
    </cfRule>
  </conditionalFormatting>
  <conditionalFormatting sqref="CE41:CJ41">
    <cfRule type="expression" dxfId="3176" priority="3229">
      <formula>CF$14=""</formula>
    </cfRule>
  </conditionalFormatting>
  <conditionalFormatting sqref="CE41:CJ41">
    <cfRule type="expression" dxfId="3175" priority="3228">
      <formula>CF$14=""</formula>
    </cfRule>
  </conditionalFormatting>
  <conditionalFormatting sqref="CE25:CJ25">
    <cfRule type="expression" dxfId="3174" priority="3227">
      <formula>CF$14=""</formula>
    </cfRule>
  </conditionalFormatting>
  <conditionalFormatting sqref="CE41:CJ41">
    <cfRule type="expression" dxfId="3173" priority="3226">
      <formula>CF$14=""</formula>
    </cfRule>
  </conditionalFormatting>
  <conditionalFormatting sqref="CE41:CJ41">
    <cfRule type="expression" dxfId="3172" priority="3225">
      <formula>CF$14=""</formula>
    </cfRule>
  </conditionalFormatting>
  <conditionalFormatting sqref="CE25:CJ25">
    <cfRule type="expression" dxfId="3171" priority="3224">
      <formula>CF$14=""</formula>
    </cfRule>
  </conditionalFormatting>
  <conditionalFormatting sqref="CE41:CJ41">
    <cfRule type="expression" dxfId="3170" priority="3223">
      <formula>CF$14=""</formula>
    </cfRule>
  </conditionalFormatting>
  <conditionalFormatting sqref="CE41:CJ41">
    <cfRule type="expression" dxfId="3169" priority="3222">
      <formula>CF$14=""</formula>
    </cfRule>
  </conditionalFormatting>
  <conditionalFormatting sqref="CE41:CJ41">
    <cfRule type="expression" dxfId="3168" priority="3221">
      <formula>CF$14=""</formula>
    </cfRule>
  </conditionalFormatting>
  <conditionalFormatting sqref="CE41:CJ41">
    <cfRule type="expression" dxfId="3167" priority="3220">
      <formula>CF$14=""</formula>
    </cfRule>
  </conditionalFormatting>
  <conditionalFormatting sqref="CG25:CJ25">
    <cfRule type="expression" dxfId="3166" priority="3219">
      <formula>CH$14=""</formula>
    </cfRule>
  </conditionalFormatting>
  <conditionalFormatting sqref="CE41:CJ41">
    <cfRule type="expression" dxfId="3165" priority="3218">
      <formula>CF$14=""</formula>
    </cfRule>
  </conditionalFormatting>
  <conditionalFormatting sqref="CE41:CJ41">
    <cfRule type="expression" dxfId="3164" priority="3217">
      <formula>CF$14=""</formula>
    </cfRule>
  </conditionalFormatting>
  <conditionalFormatting sqref="CG25:CJ25">
    <cfRule type="expression" dxfId="3163" priority="3216">
      <formula>CH$14=""</formula>
    </cfRule>
  </conditionalFormatting>
  <conditionalFormatting sqref="CE41:CJ41">
    <cfRule type="expression" dxfId="3162" priority="3215">
      <formula>CF$14=""</formula>
    </cfRule>
  </conditionalFormatting>
  <conditionalFormatting sqref="CE41:CJ41">
    <cfRule type="expression" dxfId="3161" priority="3214">
      <formula>CF$14=""</formula>
    </cfRule>
  </conditionalFormatting>
  <conditionalFormatting sqref="CE41:CJ41">
    <cfRule type="expression" dxfId="3160" priority="3213">
      <formula>CF$14=""</formula>
    </cfRule>
  </conditionalFormatting>
  <conditionalFormatting sqref="CE41:CJ41">
    <cfRule type="expression" dxfId="3159" priority="3212">
      <formula>CF$14=""</formula>
    </cfRule>
  </conditionalFormatting>
  <conditionalFormatting sqref="CE41:CJ41">
    <cfRule type="expression" dxfId="3158" priority="3211">
      <formula>CF$14=""</formula>
    </cfRule>
  </conditionalFormatting>
  <conditionalFormatting sqref="CE41:CJ41">
    <cfRule type="expression" dxfId="3157" priority="3210">
      <formula>CF$14=""</formula>
    </cfRule>
  </conditionalFormatting>
  <conditionalFormatting sqref="CE23:CK23 CE25:CK25 CE21:CK21 CE34:CK34 CE17:CK19 CE27:CK27 CE39:CK39 CD37:CK37 CD31:CK32 CE29:CK30 CE41:CK41 CD17:CD30 CD33:CD36 CD38:CD42">
    <cfRule type="expression" dxfId="3156" priority="3209">
      <formula>CE$14=""</formula>
    </cfRule>
  </conditionalFormatting>
  <conditionalFormatting sqref="CE25:CK25">
    <cfRule type="expression" dxfId="3155" priority="3208">
      <formula>CF$14=""</formula>
    </cfRule>
  </conditionalFormatting>
  <conditionalFormatting sqref="CE41:CK41">
    <cfRule type="expression" dxfId="3154" priority="3206">
      <formula>CF$14=""</formula>
    </cfRule>
  </conditionalFormatting>
  <conditionalFormatting sqref="CE25:CK25">
    <cfRule type="expression" dxfId="3153" priority="3205">
      <formula>CF$14=""</formula>
    </cfRule>
  </conditionalFormatting>
  <conditionalFormatting sqref="CE41:CK41">
    <cfRule type="expression" dxfId="3152" priority="3204">
      <formula>CF$14=""</formula>
    </cfRule>
  </conditionalFormatting>
  <conditionalFormatting sqref="CE41:CK41">
    <cfRule type="expression" dxfId="3151" priority="3203">
      <formula>CF$14=""</formula>
    </cfRule>
  </conditionalFormatting>
  <conditionalFormatting sqref="CE41:CK41">
    <cfRule type="expression" dxfId="3150" priority="3202">
      <formula>CF$14=""</formula>
    </cfRule>
  </conditionalFormatting>
  <conditionalFormatting sqref="CE25:CK25">
    <cfRule type="expression" dxfId="3149" priority="3201">
      <formula>CF$14=""</formula>
    </cfRule>
  </conditionalFormatting>
  <conditionalFormatting sqref="CE41:CK41">
    <cfRule type="expression" dxfId="3148" priority="3200">
      <formula>CF$14=""</formula>
    </cfRule>
  </conditionalFormatting>
  <conditionalFormatting sqref="CE41:CK41">
    <cfRule type="expression" dxfId="3147" priority="3199">
      <formula>CF$14=""</formula>
    </cfRule>
  </conditionalFormatting>
  <conditionalFormatting sqref="CE25:CK25">
    <cfRule type="expression" dxfId="3146" priority="3198">
      <formula>CF$14=""</formula>
    </cfRule>
  </conditionalFormatting>
  <conditionalFormatting sqref="CE41:CK41">
    <cfRule type="expression" dxfId="3145" priority="3197">
      <formula>CF$14=""</formula>
    </cfRule>
  </conditionalFormatting>
  <conditionalFormatting sqref="CE41:CK41">
    <cfRule type="expression" dxfId="3144" priority="3195">
      <formula>CF$14=""</formula>
    </cfRule>
  </conditionalFormatting>
  <conditionalFormatting sqref="CE41:CK41">
    <cfRule type="expression" dxfId="3143" priority="3194">
      <formula>CF$14=""</formula>
    </cfRule>
  </conditionalFormatting>
  <conditionalFormatting sqref="CE41:CK41">
    <cfRule type="expression" dxfId="3142" priority="3193">
      <formula>CF$14=""</formula>
    </cfRule>
  </conditionalFormatting>
  <conditionalFormatting sqref="CG25:CK25">
    <cfRule type="expression" dxfId="3141" priority="3192">
      <formula>CH$14=""</formula>
    </cfRule>
  </conditionalFormatting>
  <conditionalFormatting sqref="CE41:CK41">
    <cfRule type="expression" dxfId="3140" priority="3191">
      <formula>CF$14=""</formula>
    </cfRule>
  </conditionalFormatting>
  <conditionalFormatting sqref="CE41:CK41">
    <cfRule type="expression" dxfId="3139" priority="3190">
      <formula>CF$14=""</formula>
    </cfRule>
  </conditionalFormatting>
  <conditionalFormatting sqref="CG25:CK25">
    <cfRule type="expression" dxfId="3138" priority="3189">
      <formula>CH$14=""</formula>
    </cfRule>
  </conditionalFormatting>
  <conditionalFormatting sqref="CE41:CK41">
    <cfRule type="expression" dxfId="3137" priority="3188">
      <formula>CF$14=""</formula>
    </cfRule>
  </conditionalFormatting>
  <conditionalFormatting sqref="CE41:CK41">
    <cfRule type="expression" dxfId="3136" priority="3187">
      <formula>CF$14=""</formula>
    </cfRule>
  </conditionalFormatting>
  <conditionalFormatting sqref="CE41:CK41">
    <cfRule type="expression" dxfId="3135" priority="3186">
      <formula>CF$14=""</formula>
    </cfRule>
  </conditionalFormatting>
  <conditionalFormatting sqref="CE41:CK41">
    <cfRule type="expression" dxfId="3134" priority="3185">
      <formula>CF$14=""</formula>
    </cfRule>
  </conditionalFormatting>
  <conditionalFormatting sqref="CE41:CK41">
    <cfRule type="expression" dxfId="3133" priority="3184">
      <formula>CF$14=""</formula>
    </cfRule>
  </conditionalFormatting>
  <conditionalFormatting sqref="CE41:CK41">
    <cfRule type="expression" dxfId="3132" priority="3183">
      <formula>CF$14=""</formula>
    </cfRule>
  </conditionalFormatting>
  <conditionalFormatting sqref="CN23:CS23 CN25:CS25 CN21:CS21 CN34:CS34 CN17:CS19 CN27:CS27 CN39:CS39 CM37:CS37 CM31:CS32 CN29:CS30 CN41:CS41 CM17:CM30 CM33:CM36 CM38:CM42">
    <cfRule type="expression" dxfId="3131" priority="3182">
      <formula>CN$14=""</formula>
    </cfRule>
  </conditionalFormatting>
  <conditionalFormatting sqref="CN25:CS25">
    <cfRule type="expression" dxfId="3130" priority="3181">
      <formula>CO$14=""</formula>
    </cfRule>
  </conditionalFormatting>
  <conditionalFormatting sqref="CN41:CS41">
    <cfRule type="expression" dxfId="3129" priority="3179">
      <formula>CO$14=""</formula>
    </cfRule>
  </conditionalFormatting>
  <conditionalFormatting sqref="CN25:CS25">
    <cfRule type="expression" dxfId="3128" priority="3178">
      <formula>CO$14=""</formula>
    </cfRule>
  </conditionalFormatting>
  <conditionalFormatting sqref="CN41:CS41">
    <cfRule type="expression" dxfId="3127" priority="3177">
      <formula>CO$14=""</formula>
    </cfRule>
  </conditionalFormatting>
  <conditionalFormatting sqref="CN41:CS41">
    <cfRule type="expression" dxfId="3126" priority="3176">
      <formula>CO$14=""</formula>
    </cfRule>
  </conditionalFormatting>
  <conditionalFormatting sqref="CN41:CS41">
    <cfRule type="expression" dxfId="3125" priority="3175">
      <formula>CO$14=""</formula>
    </cfRule>
  </conditionalFormatting>
  <conditionalFormatting sqref="CN25:CS25">
    <cfRule type="expression" dxfId="3124" priority="3174">
      <formula>CO$14=""</formula>
    </cfRule>
  </conditionalFormatting>
  <conditionalFormatting sqref="CN41:CS41">
    <cfRule type="expression" dxfId="3123" priority="3173">
      <formula>CO$14=""</formula>
    </cfRule>
  </conditionalFormatting>
  <conditionalFormatting sqref="CN41:CS41">
    <cfRule type="expression" dxfId="3122" priority="3172">
      <formula>CO$14=""</formula>
    </cfRule>
  </conditionalFormatting>
  <conditionalFormatting sqref="CN25:CS25">
    <cfRule type="expression" dxfId="3121" priority="3171">
      <formula>CO$14=""</formula>
    </cfRule>
  </conditionalFormatting>
  <conditionalFormatting sqref="CN41:CS41">
    <cfRule type="expression" dxfId="3120" priority="3170">
      <formula>CO$14=""</formula>
    </cfRule>
  </conditionalFormatting>
  <conditionalFormatting sqref="CN41:CS41">
    <cfRule type="expression" dxfId="3119" priority="3169">
      <formula>CO$14=""</formula>
    </cfRule>
  </conditionalFormatting>
  <conditionalFormatting sqref="CN41:CS41">
    <cfRule type="expression" dxfId="3118" priority="3168">
      <formula>CO$14=""</formula>
    </cfRule>
  </conditionalFormatting>
  <conditionalFormatting sqref="CN41:CS41">
    <cfRule type="expression" dxfId="3117" priority="3167">
      <formula>CO$14=""</formula>
    </cfRule>
  </conditionalFormatting>
  <conditionalFormatting sqref="CP25:CS25">
    <cfRule type="expression" dxfId="3116" priority="3166">
      <formula>CQ$14=""</formula>
    </cfRule>
  </conditionalFormatting>
  <conditionalFormatting sqref="CN41:CS41">
    <cfRule type="expression" dxfId="3115" priority="3165">
      <formula>CO$14=""</formula>
    </cfRule>
  </conditionalFormatting>
  <conditionalFormatting sqref="CN41:CS41">
    <cfRule type="expression" dxfId="3114" priority="3164">
      <formula>CO$14=""</formula>
    </cfRule>
  </conditionalFormatting>
  <conditionalFormatting sqref="CP25:CS25">
    <cfRule type="expression" dxfId="3113" priority="3163">
      <formula>CQ$14=""</formula>
    </cfRule>
  </conditionalFormatting>
  <conditionalFormatting sqref="CN41:CS41">
    <cfRule type="expression" dxfId="3112" priority="3162">
      <formula>CO$14=""</formula>
    </cfRule>
  </conditionalFormatting>
  <conditionalFormatting sqref="CN41:CS41">
    <cfRule type="expression" dxfId="3111" priority="3161">
      <formula>CO$14=""</formula>
    </cfRule>
  </conditionalFormatting>
  <conditionalFormatting sqref="CN41:CS41">
    <cfRule type="expression" dxfId="3110" priority="3160">
      <formula>CO$14=""</formula>
    </cfRule>
  </conditionalFormatting>
  <conditionalFormatting sqref="CN41:CS41">
    <cfRule type="expression" dxfId="3109" priority="3159">
      <formula>CO$14=""</formula>
    </cfRule>
  </conditionalFormatting>
  <conditionalFormatting sqref="CN41:CS41">
    <cfRule type="expression" dxfId="3108" priority="3158">
      <formula>CO$14=""</formula>
    </cfRule>
  </conditionalFormatting>
  <conditionalFormatting sqref="CN41:CS41">
    <cfRule type="expression" dxfId="3107" priority="3157">
      <formula>CO$14=""</formula>
    </cfRule>
  </conditionalFormatting>
  <conditionalFormatting sqref="CN23:CT23 CN25:CT25 CN21:CT21 CN34:CT34 CN17:CT19 CN27:CT27 CN39:CT39 CM37:CT37 CM31:CT32 CN29:CT30 CN41:CT41 CM17:CM30 CM33:CM36 CM38:CM42">
    <cfRule type="expression" dxfId="3106" priority="3156">
      <formula>CN$14=""</formula>
    </cfRule>
  </conditionalFormatting>
  <conditionalFormatting sqref="CN25:CT25">
    <cfRule type="expression" dxfId="3105" priority="3155">
      <formula>CO$14=""</formula>
    </cfRule>
  </conditionalFormatting>
  <conditionalFormatting sqref="CN41:CT41">
    <cfRule type="expression" dxfId="3104" priority="3153">
      <formula>CO$14=""</formula>
    </cfRule>
  </conditionalFormatting>
  <conditionalFormatting sqref="CN25:CT25">
    <cfRule type="expression" dxfId="3103" priority="3152">
      <formula>CO$14=""</formula>
    </cfRule>
  </conditionalFormatting>
  <conditionalFormatting sqref="CN41:CT41">
    <cfRule type="expression" dxfId="3102" priority="3151">
      <formula>CO$14=""</formula>
    </cfRule>
  </conditionalFormatting>
  <conditionalFormatting sqref="CN41:CT41">
    <cfRule type="expression" dxfId="3101" priority="3150">
      <formula>CO$14=""</formula>
    </cfRule>
  </conditionalFormatting>
  <conditionalFormatting sqref="CN41:CT41">
    <cfRule type="expression" dxfId="3100" priority="3149">
      <formula>CO$14=""</formula>
    </cfRule>
  </conditionalFormatting>
  <conditionalFormatting sqref="CN25:CT25">
    <cfRule type="expression" dxfId="3099" priority="3148">
      <formula>CO$14=""</formula>
    </cfRule>
  </conditionalFormatting>
  <conditionalFormatting sqref="CN41:CT41">
    <cfRule type="expression" dxfId="3098" priority="3147">
      <formula>CO$14=""</formula>
    </cfRule>
  </conditionalFormatting>
  <conditionalFormatting sqref="CN41:CT41">
    <cfRule type="expression" dxfId="3097" priority="3146">
      <formula>CO$14=""</formula>
    </cfRule>
  </conditionalFormatting>
  <conditionalFormatting sqref="CN25:CT25">
    <cfRule type="expression" dxfId="3096" priority="3145">
      <formula>CO$14=""</formula>
    </cfRule>
  </conditionalFormatting>
  <conditionalFormatting sqref="CN41:CT41">
    <cfRule type="expression" dxfId="3095" priority="3144">
      <formula>CO$14=""</formula>
    </cfRule>
  </conditionalFormatting>
  <conditionalFormatting sqref="CN41:CT41">
    <cfRule type="expression" dxfId="3094" priority="3143">
      <formula>CO$14=""</formula>
    </cfRule>
  </conditionalFormatting>
  <conditionalFormatting sqref="CN41:CT41">
    <cfRule type="expression" dxfId="3093" priority="3142">
      <formula>CO$14=""</formula>
    </cfRule>
  </conditionalFormatting>
  <conditionalFormatting sqref="CN41:CT41">
    <cfRule type="expression" dxfId="3092" priority="3141">
      <formula>CO$14=""</formula>
    </cfRule>
  </conditionalFormatting>
  <conditionalFormatting sqref="CP25:CT25">
    <cfRule type="expression" dxfId="3091" priority="3140">
      <formula>CQ$14=""</formula>
    </cfRule>
  </conditionalFormatting>
  <conditionalFormatting sqref="CN41:CT41">
    <cfRule type="expression" dxfId="3090" priority="3139">
      <formula>CO$14=""</formula>
    </cfRule>
  </conditionalFormatting>
  <conditionalFormatting sqref="CN41:CT41">
    <cfRule type="expression" dxfId="3089" priority="3138">
      <formula>CO$14=""</formula>
    </cfRule>
  </conditionalFormatting>
  <conditionalFormatting sqref="CP25:CT25">
    <cfRule type="expression" dxfId="3088" priority="3137">
      <formula>CQ$14=""</formula>
    </cfRule>
  </conditionalFormatting>
  <conditionalFormatting sqref="CN41:CT41">
    <cfRule type="expression" dxfId="3087" priority="3136">
      <formula>CO$14=""</formula>
    </cfRule>
  </conditionalFormatting>
  <conditionalFormatting sqref="CN41:CT41">
    <cfRule type="expression" dxfId="3086" priority="3135">
      <formula>CO$14=""</formula>
    </cfRule>
  </conditionalFormatting>
  <conditionalFormatting sqref="CN41:CT41">
    <cfRule type="expression" dxfId="3085" priority="3134">
      <formula>CO$14=""</formula>
    </cfRule>
  </conditionalFormatting>
  <conditionalFormatting sqref="CN41:CT41">
    <cfRule type="expression" dxfId="3084" priority="3133">
      <formula>CO$14=""</formula>
    </cfRule>
  </conditionalFormatting>
  <conditionalFormatting sqref="CN41:CT41">
    <cfRule type="expression" dxfId="3083" priority="3132">
      <formula>CO$14=""</formula>
    </cfRule>
  </conditionalFormatting>
  <conditionalFormatting sqref="CN41:CT41">
    <cfRule type="expression" dxfId="3082" priority="3131">
      <formula>CO$14=""</formula>
    </cfRule>
  </conditionalFormatting>
  <conditionalFormatting sqref="CW23:DB23 CW25:DB25 CW21:DB21 CW34:DB34 CW17:DB19 CW27:DB27 CW39:DB39 CV37:DB37 CV31:DB32 CW29:DB30 CW41:DB41 CV17:CV30 CV33:CV36 CV38:CV42">
    <cfRule type="expression" dxfId="3081" priority="3130">
      <formula>CW$14=""</formula>
    </cfRule>
  </conditionalFormatting>
  <conditionalFormatting sqref="CW25:DB25">
    <cfRule type="expression" dxfId="3080" priority="3129">
      <formula>CX$14=""</formula>
    </cfRule>
  </conditionalFormatting>
  <conditionalFormatting sqref="CW41:DB41">
    <cfRule type="expression" dxfId="3079" priority="3127">
      <formula>CX$14=""</formula>
    </cfRule>
  </conditionalFormatting>
  <conditionalFormatting sqref="CW25:DB25">
    <cfRule type="expression" dxfId="3078" priority="3126">
      <formula>CX$14=""</formula>
    </cfRule>
  </conditionalFormatting>
  <conditionalFormatting sqref="CW41:DB41">
    <cfRule type="expression" dxfId="3077" priority="3125">
      <formula>CX$14=""</formula>
    </cfRule>
  </conditionalFormatting>
  <conditionalFormatting sqref="CW41:DB41">
    <cfRule type="expression" dxfId="3076" priority="3124">
      <formula>CX$14=""</formula>
    </cfRule>
  </conditionalFormatting>
  <conditionalFormatting sqref="CW41:DB41">
    <cfRule type="expression" dxfId="3075" priority="3123">
      <formula>CX$14=""</formula>
    </cfRule>
  </conditionalFormatting>
  <conditionalFormatting sqref="CW25:DB25">
    <cfRule type="expression" dxfId="3074" priority="3122">
      <formula>CX$14=""</formula>
    </cfRule>
  </conditionalFormatting>
  <conditionalFormatting sqref="CW41:DB41">
    <cfRule type="expression" dxfId="3073" priority="3121">
      <formula>CX$14=""</formula>
    </cfRule>
  </conditionalFormatting>
  <conditionalFormatting sqref="CW41:DB41">
    <cfRule type="expression" dxfId="3072" priority="3120">
      <formula>CX$14=""</formula>
    </cfRule>
  </conditionalFormatting>
  <conditionalFormatting sqref="CW25:DB25">
    <cfRule type="expression" dxfId="3071" priority="3119">
      <formula>CX$14=""</formula>
    </cfRule>
  </conditionalFormatting>
  <conditionalFormatting sqref="CW41:DB41">
    <cfRule type="expression" dxfId="3070" priority="3118">
      <formula>CX$14=""</formula>
    </cfRule>
  </conditionalFormatting>
  <conditionalFormatting sqref="CW41:DB41">
    <cfRule type="expression" dxfId="3069" priority="3117">
      <formula>CX$14=""</formula>
    </cfRule>
  </conditionalFormatting>
  <conditionalFormatting sqref="CW41:DB41">
    <cfRule type="expression" dxfId="3068" priority="3116">
      <formula>CX$14=""</formula>
    </cfRule>
  </conditionalFormatting>
  <conditionalFormatting sqref="CW41:DB41">
    <cfRule type="expression" dxfId="3067" priority="3115">
      <formula>CX$14=""</formula>
    </cfRule>
  </conditionalFormatting>
  <conditionalFormatting sqref="CY25:DB25">
    <cfRule type="expression" dxfId="3066" priority="3114">
      <formula>CZ$14=""</formula>
    </cfRule>
  </conditionalFormatting>
  <conditionalFormatting sqref="CW41:DB41">
    <cfRule type="expression" dxfId="3065" priority="3113">
      <formula>CX$14=""</formula>
    </cfRule>
  </conditionalFormatting>
  <conditionalFormatting sqref="CW41:DB41">
    <cfRule type="expression" dxfId="3064" priority="3112">
      <formula>CX$14=""</formula>
    </cfRule>
  </conditionalFormatting>
  <conditionalFormatting sqref="CY25:DB25">
    <cfRule type="expression" dxfId="3063" priority="3111">
      <formula>CZ$14=""</formula>
    </cfRule>
  </conditionalFormatting>
  <conditionalFormatting sqref="CW41:DB41">
    <cfRule type="expression" dxfId="3062" priority="3110">
      <formula>CX$14=""</formula>
    </cfRule>
  </conditionalFormatting>
  <conditionalFormatting sqref="CW41:DB41">
    <cfRule type="expression" dxfId="3061" priority="3109">
      <formula>CX$14=""</formula>
    </cfRule>
  </conditionalFormatting>
  <conditionalFormatting sqref="CW41:DB41">
    <cfRule type="expression" dxfId="3060" priority="3108">
      <formula>CX$14=""</formula>
    </cfRule>
  </conditionalFormatting>
  <conditionalFormatting sqref="CW41:DB41">
    <cfRule type="expression" dxfId="3059" priority="3107">
      <formula>CX$14=""</formula>
    </cfRule>
  </conditionalFormatting>
  <conditionalFormatting sqref="CW41:DB41">
    <cfRule type="expression" dxfId="3058" priority="3106">
      <formula>CX$14=""</formula>
    </cfRule>
  </conditionalFormatting>
  <conditionalFormatting sqref="CW41:DB41">
    <cfRule type="expression" dxfId="3057" priority="3105">
      <formula>CX$14=""</formula>
    </cfRule>
  </conditionalFormatting>
  <conditionalFormatting sqref="CW23:DC23 CW25:DC25 CW21:DC21 CW34:DC34 CW17:DC19 CW27:DC27 CW39:DC39 CV37:DC37 CV31:DC32 CW29:DC30 CW41:DC41 CV17:CV30 CV33:CV36 CV38:CV42">
    <cfRule type="expression" dxfId="3056" priority="3104">
      <formula>CW$14=""</formula>
    </cfRule>
  </conditionalFormatting>
  <conditionalFormatting sqref="CW25:DC25">
    <cfRule type="expression" dxfId="3055" priority="3103">
      <formula>CX$14=""</formula>
    </cfRule>
  </conditionalFormatting>
  <conditionalFormatting sqref="CW41:DC41">
    <cfRule type="expression" dxfId="3054" priority="3101">
      <formula>CX$14=""</formula>
    </cfRule>
  </conditionalFormatting>
  <conditionalFormatting sqref="CW25:DC25">
    <cfRule type="expression" dxfId="3053" priority="3100">
      <formula>CX$14=""</formula>
    </cfRule>
  </conditionalFormatting>
  <conditionalFormatting sqref="CW41:DC41">
    <cfRule type="expression" dxfId="3052" priority="3099">
      <formula>CX$14=""</formula>
    </cfRule>
  </conditionalFormatting>
  <conditionalFormatting sqref="CW41:DC41">
    <cfRule type="expression" dxfId="3051" priority="3098">
      <formula>CX$14=""</formula>
    </cfRule>
  </conditionalFormatting>
  <conditionalFormatting sqref="CW41:DC41">
    <cfRule type="expression" dxfId="3050" priority="3097">
      <formula>CX$14=""</formula>
    </cfRule>
  </conditionalFormatting>
  <conditionalFormatting sqref="CW25:DC25">
    <cfRule type="expression" dxfId="3049" priority="3096">
      <formula>CX$14=""</formula>
    </cfRule>
  </conditionalFormatting>
  <conditionalFormatting sqref="CW41:DC41">
    <cfRule type="expression" dxfId="3048" priority="3095">
      <formula>CX$14=""</formula>
    </cfRule>
  </conditionalFormatting>
  <conditionalFormatting sqref="CW41:DC41">
    <cfRule type="expression" dxfId="3047" priority="3094">
      <formula>CX$14=""</formula>
    </cfRule>
  </conditionalFormatting>
  <conditionalFormatting sqref="CW25:DC25">
    <cfRule type="expression" dxfId="3046" priority="3093">
      <formula>CX$14=""</formula>
    </cfRule>
  </conditionalFormatting>
  <conditionalFormatting sqref="CW41:DC41">
    <cfRule type="expression" dxfId="3045" priority="3092">
      <formula>CX$14=""</formula>
    </cfRule>
  </conditionalFormatting>
  <conditionalFormatting sqref="CW41:DC41">
    <cfRule type="expression" dxfId="3044" priority="3091">
      <formula>CX$14=""</formula>
    </cfRule>
  </conditionalFormatting>
  <conditionalFormatting sqref="CW41:DC41">
    <cfRule type="expression" dxfId="3043" priority="3090">
      <formula>CX$14=""</formula>
    </cfRule>
  </conditionalFormatting>
  <conditionalFormatting sqref="CW41:DC41">
    <cfRule type="expression" dxfId="3042" priority="3089">
      <formula>CX$14=""</formula>
    </cfRule>
  </conditionalFormatting>
  <conditionalFormatting sqref="CY25:DC25">
    <cfRule type="expression" dxfId="3041" priority="3088">
      <formula>CZ$14=""</formula>
    </cfRule>
  </conditionalFormatting>
  <conditionalFormatting sqref="CW41:DC41">
    <cfRule type="expression" dxfId="3040" priority="3087">
      <formula>CX$14=""</formula>
    </cfRule>
  </conditionalFormatting>
  <conditionalFormatting sqref="CW41:DC41">
    <cfRule type="expression" dxfId="3039" priority="3086">
      <formula>CX$14=""</formula>
    </cfRule>
  </conditionalFormatting>
  <conditionalFormatting sqref="CY25:DC25">
    <cfRule type="expression" dxfId="3038" priority="3085">
      <formula>CZ$14=""</formula>
    </cfRule>
  </conditionalFormatting>
  <conditionalFormatting sqref="CW41:DC41">
    <cfRule type="expression" dxfId="3037" priority="3084">
      <formula>CX$14=""</formula>
    </cfRule>
  </conditionalFormatting>
  <conditionalFormatting sqref="CW41:DC41">
    <cfRule type="expression" dxfId="3036" priority="3083">
      <formula>CX$14=""</formula>
    </cfRule>
  </conditionalFormatting>
  <conditionalFormatting sqref="CW41:DC41">
    <cfRule type="expression" dxfId="3035" priority="3082">
      <formula>CX$14=""</formula>
    </cfRule>
  </conditionalFormatting>
  <conditionalFormatting sqref="CW41:DC41">
    <cfRule type="expression" dxfId="3034" priority="3081">
      <formula>CX$14=""</formula>
    </cfRule>
  </conditionalFormatting>
  <conditionalFormatting sqref="CW41:DC41">
    <cfRule type="expression" dxfId="3033" priority="3080">
      <formula>CX$14=""</formula>
    </cfRule>
  </conditionalFormatting>
  <conditionalFormatting sqref="CW41:DC41">
    <cfRule type="expression" dxfId="3032" priority="3079">
      <formula>CX$14=""</formula>
    </cfRule>
  </conditionalFormatting>
  <conditionalFormatting sqref="DF23:DK23 DF25:DK25 DF21:DK21 DF34:DK34 DF17:DK19 DF27:DK27 DF39:DK39 DE37:DK37 DE31:DK32 DF29:DK30 DF41:DK41 DE17:DE30 DE33:DE36 DE38:DE41">
    <cfRule type="expression" dxfId="3031" priority="3078">
      <formula>DF$14=""</formula>
    </cfRule>
  </conditionalFormatting>
  <conditionalFormatting sqref="DF25:DK25">
    <cfRule type="expression" dxfId="3030" priority="3077">
      <formula>DG$14=""</formula>
    </cfRule>
  </conditionalFormatting>
  <conditionalFormatting sqref="DF41:DK41">
    <cfRule type="expression" dxfId="3029" priority="3075">
      <formula>DG$14=""</formula>
    </cfRule>
  </conditionalFormatting>
  <conditionalFormatting sqref="DF25:DK25">
    <cfRule type="expression" dxfId="3028" priority="3074">
      <formula>DG$14=""</formula>
    </cfRule>
  </conditionalFormatting>
  <conditionalFormatting sqref="DF41:DK41">
    <cfRule type="expression" dxfId="3027" priority="3073">
      <formula>DG$14=""</formula>
    </cfRule>
  </conditionalFormatting>
  <conditionalFormatting sqref="DF41:DK41">
    <cfRule type="expression" dxfId="3026" priority="3072">
      <formula>DG$14=""</formula>
    </cfRule>
  </conditionalFormatting>
  <conditionalFormatting sqref="DF41:DK41">
    <cfRule type="expression" dxfId="3025" priority="3071">
      <formula>DG$14=""</formula>
    </cfRule>
  </conditionalFormatting>
  <conditionalFormatting sqref="DF25:DK25">
    <cfRule type="expression" dxfId="3024" priority="3070">
      <formula>DG$14=""</formula>
    </cfRule>
  </conditionalFormatting>
  <conditionalFormatting sqref="DF41:DK41">
    <cfRule type="expression" dxfId="3023" priority="3069">
      <formula>DG$14=""</formula>
    </cfRule>
  </conditionalFormatting>
  <conditionalFormatting sqref="DF41:DK41">
    <cfRule type="expression" dxfId="3022" priority="3068">
      <formula>DG$14=""</formula>
    </cfRule>
  </conditionalFormatting>
  <conditionalFormatting sqref="DF25:DK25">
    <cfRule type="expression" dxfId="3021" priority="3067">
      <formula>DG$14=""</formula>
    </cfRule>
  </conditionalFormatting>
  <conditionalFormatting sqref="DF41:DK41">
    <cfRule type="expression" dxfId="3020" priority="3066">
      <formula>DG$14=""</formula>
    </cfRule>
  </conditionalFormatting>
  <conditionalFormatting sqref="DF41:DK41">
    <cfRule type="expression" dxfId="3019" priority="3065">
      <formula>DG$14=""</formula>
    </cfRule>
  </conditionalFormatting>
  <conditionalFormatting sqref="DF41:DK41">
    <cfRule type="expression" dxfId="3018" priority="3064">
      <formula>DG$14=""</formula>
    </cfRule>
  </conditionalFormatting>
  <conditionalFormatting sqref="DF41:DK41">
    <cfRule type="expression" dxfId="3017" priority="3063">
      <formula>DG$14=""</formula>
    </cfRule>
  </conditionalFormatting>
  <conditionalFormatting sqref="DH25:DK25">
    <cfRule type="expression" dxfId="3016" priority="3062">
      <formula>DI$14=""</formula>
    </cfRule>
  </conditionalFormatting>
  <conditionalFormatting sqref="DF41:DK41">
    <cfRule type="expression" dxfId="3015" priority="3061">
      <formula>DG$14=""</formula>
    </cfRule>
  </conditionalFormatting>
  <conditionalFormatting sqref="DF41:DK41">
    <cfRule type="expression" dxfId="3014" priority="3060">
      <formula>DG$14=""</formula>
    </cfRule>
  </conditionalFormatting>
  <conditionalFormatting sqref="DH25:DK25">
    <cfRule type="expression" dxfId="3013" priority="3059">
      <formula>DI$14=""</formula>
    </cfRule>
  </conditionalFormatting>
  <conditionalFormatting sqref="DF41:DK41">
    <cfRule type="expression" dxfId="3012" priority="3058">
      <formula>DG$14=""</formula>
    </cfRule>
  </conditionalFormatting>
  <conditionalFormatting sqref="DF41:DK41">
    <cfRule type="expression" dxfId="3011" priority="3057">
      <formula>DG$14=""</formula>
    </cfRule>
  </conditionalFormatting>
  <conditionalFormatting sqref="DF41:DK41">
    <cfRule type="expression" dxfId="3010" priority="3056">
      <formula>DG$14=""</formula>
    </cfRule>
  </conditionalFormatting>
  <conditionalFormatting sqref="DF41:DK41">
    <cfRule type="expression" dxfId="3009" priority="3055">
      <formula>DG$14=""</formula>
    </cfRule>
  </conditionalFormatting>
  <conditionalFormatting sqref="DF41:DK41">
    <cfRule type="expression" dxfId="3008" priority="3054">
      <formula>DG$14=""</formula>
    </cfRule>
  </conditionalFormatting>
  <conditionalFormatting sqref="DF41:DK41">
    <cfRule type="expression" dxfId="3007" priority="3053">
      <formula>DG$14=""</formula>
    </cfRule>
  </conditionalFormatting>
  <conditionalFormatting sqref="DF23:DL23 DF25:DL25 DF21:DL21 DF34:DL34 DF17:DL19 DF27:DL27 DF39:DL39 DE37:DL37 DE31:DL32 DF29:DL30 DF41:DL41 DE17:DE30 DE33:DE36 DE38:DE41">
    <cfRule type="expression" dxfId="3006" priority="3052">
      <formula>DF$14=""</formula>
    </cfRule>
  </conditionalFormatting>
  <conditionalFormatting sqref="DF25:DL25">
    <cfRule type="expression" dxfId="3005" priority="3051">
      <formula>DG$14=""</formula>
    </cfRule>
  </conditionalFormatting>
  <conditionalFormatting sqref="DF41:DL41">
    <cfRule type="expression" dxfId="3004" priority="3049">
      <formula>DG$14=""</formula>
    </cfRule>
  </conditionalFormatting>
  <conditionalFormatting sqref="DF25:DL25">
    <cfRule type="expression" dxfId="3003" priority="3048">
      <formula>DG$14=""</formula>
    </cfRule>
  </conditionalFormatting>
  <conditionalFormatting sqref="DF41:DL41">
    <cfRule type="expression" dxfId="3002" priority="3047">
      <formula>DG$14=""</formula>
    </cfRule>
  </conditionalFormatting>
  <conditionalFormatting sqref="DF41:DL41">
    <cfRule type="expression" dxfId="3001" priority="3046">
      <formula>DG$14=""</formula>
    </cfRule>
  </conditionalFormatting>
  <conditionalFormatting sqref="DF41:DL41">
    <cfRule type="expression" dxfId="3000" priority="3045">
      <formula>DG$14=""</formula>
    </cfRule>
  </conditionalFormatting>
  <conditionalFormatting sqref="DF25:DL25">
    <cfRule type="expression" dxfId="2999" priority="3044">
      <formula>DG$14=""</formula>
    </cfRule>
  </conditionalFormatting>
  <conditionalFormatting sqref="DF41:DL41">
    <cfRule type="expression" dxfId="2998" priority="3043">
      <formula>DG$14=""</formula>
    </cfRule>
  </conditionalFormatting>
  <conditionalFormatting sqref="DF41:DL41">
    <cfRule type="expression" dxfId="2997" priority="3042">
      <formula>DG$14=""</formula>
    </cfRule>
  </conditionalFormatting>
  <conditionalFormatting sqref="DF25:DL25">
    <cfRule type="expression" dxfId="2996" priority="3041">
      <formula>DG$14=""</formula>
    </cfRule>
  </conditionalFormatting>
  <conditionalFormatting sqref="DF41:DL41">
    <cfRule type="expression" dxfId="2995" priority="3040">
      <formula>DG$14=""</formula>
    </cfRule>
  </conditionalFormatting>
  <conditionalFormatting sqref="DF41:DL41">
    <cfRule type="expression" dxfId="2994" priority="3039">
      <formula>DG$14=""</formula>
    </cfRule>
  </conditionalFormatting>
  <conditionalFormatting sqref="DF41:DL41">
    <cfRule type="expression" dxfId="2993" priority="3038">
      <formula>DG$14=""</formula>
    </cfRule>
  </conditionalFormatting>
  <conditionalFormatting sqref="DF41:DL41">
    <cfRule type="expression" dxfId="2992" priority="3037">
      <formula>DG$14=""</formula>
    </cfRule>
  </conditionalFormatting>
  <conditionalFormatting sqref="DH25:DL25">
    <cfRule type="expression" dxfId="2991" priority="3036">
      <formula>DI$14=""</formula>
    </cfRule>
  </conditionalFormatting>
  <conditionalFormatting sqref="DF41:DL41">
    <cfRule type="expression" dxfId="2990" priority="3035">
      <formula>DG$14=""</formula>
    </cfRule>
  </conditionalFormatting>
  <conditionalFormatting sqref="DF41:DL41">
    <cfRule type="expression" dxfId="2989" priority="3034">
      <formula>DG$14=""</formula>
    </cfRule>
  </conditionalFormatting>
  <conditionalFormatting sqref="DH25:DL25">
    <cfRule type="expression" dxfId="2988" priority="3033">
      <formula>DI$14=""</formula>
    </cfRule>
  </conditionalFormatting>
  <conditionalFormatting sqref="DF41:DL41">
    <cfRule type="expression" dxfId="2987" priority="3032">
      <formula>DG$14=""</formula>
    </cfRule>
  </conditionalFormatting>
  <conditionalFormatting sqref="DF41:DL41">
    <cfRule type="expression" dxfId="2986" priority="3031">
      <formula>DG$14=""</formula>
    </cfRule>
  </conditionalFormatting>
  <conditionalFormatting sqref="DF41:DL41">
    <cfRule type="expression" dxfId="2985" priority="3030">
      <formula>DG$14=""</formula>
    </cfRule>
  </conditionalFormatting>
  <conditionalFormatting sqref="DF41:DL41">
    <cfRule type="expression" dxfId="2984" priority="3029">
      <formula>DG$14=""</formula>
    </cfRule>
  </conditionalFormatting>
  <conditionalFormatting sqref="DF41:DL41">
    <cfRule type="expression" dxfId="2983" priority="3028">
      <formula>DG$14=""</formula>
    </cfRule>
  </conditionalFormatting>
  <conditionalFormatting sqref="DF41:DL41">
    <cfRule type="expression" dxfId="2982" priority="3027">
      <formula>DG$14=""</formula>
    </cfRule>
  </conditionalFormatting>
  <conditionalFormatting sqref="DE42">
    <cfRule type="expression" dxfId="2981" priority="3026">
      <formula>DF$14=""</formula>
    </cfRule>
  </conditionalFormatting>
  <conditionalFormatting sqref="DE42">
    <cfRule type="expression" dxfId="2980" priority="3025">
      <formula>DF$14=""</formula>
    </cfRule>
  </conditionalFormatting>
  <conditionalFormatting sqref="DO23:DT23 DO25:DT25 DO21:DT21 DO34:DT34 DO17:DT19 DO27:DT27 DO39:DT39 DN37:DT37 DN31:DT32 DO29:DT30 DO41:DT41 DN17:DN30 DN33:DN36 DN38:DN41 DV17:DV41">
    <cfRule type="expression" dxfId="2979" priority="3024">
      <formula>DO$14=""</formula>
    </cfRule>
  </conditionalFormatting>
  <conditionalFormatting sqref="DO25:DT25">
    <cfRule type="expression" dxfId="2978" priority="3023">
      <formula>DP$14=""</formula>
    </cfRule>
  </conditionalFormatting>
  <conditionalFormatting sqref="DO41:DT41">
    <cfRule type="expression" dxfId="2977" priority="3021">
      <formula>DP$14=""</formula>
    </cfRule>
  </conditionalFormatting>
  <conditionalFormatting sqref="DO25:DT25">
    <cfRule type="expression" dxfId="2976" priority="3020">
      <formula>DP$14=""</formula>
    </cfRule>
  </conditionalFormatting>
  <conditionalFormatting sqref="DO41:DT41">
    <cfRule type="expression" dxfId="2975" priority="3019">
      <formula>DP$14=""</formula>
    </cfRule>
  </conditionalFormatting>
  <conditionalFormatting sqref="DO41:DT41">
    <cfRule type="expression" dxfId="2974" priority="3018">
      <formula>DP$14=""</formula>
    </cfRule>
  </conditionalFormatting>
  <conditionalFormatting sqref="DO41:DT41">
    <cfRule type="expression" dxfId="2973" priority="3017">
      <formula>DP$14=""</formula>
    </cfRule>
  </conditionalFormatting>
  <conditionalFormatting sqref="DO25:DT25">
    <cfRule type="expression" dxfId="2972" priority="3016">
      <formula>DP$14=""</formula>
    </cfRule>
  </conditionalFormatting>
  <conditionalFormatting sqref="DO41:DT41">
    <cfRule type="expression" dxfId="2971" priority="3015">
      <formula>DP$14=""</formula>
    </cfRule>
  </conditionalFormatting>
  <conditionalFormatting sqref="DO41:DT41">
    <cfRule type="expression" dxfId="2970" priority="3014">
      <formula>DP$14=""</formula>
    </cfRule>
  </conditionalFormatting>
  <conditionalFormatting sqref="DO25:DT25">
    <cfRule type="expression" dxfId="2969" priority="3013">
      <formula>DP$14=""</formula>
    </cfRule>
  </conditionalFormatting>
  <conditionalFormatting sqref="DO41:DT41">
    <cfRule type="expression" dxfId="2968" priority="3012">
      <formula>DP$14=""</formula>
    </cfRule>
  </conditionalFormatting>
  <conditionalFormatting sqref="DO41:DT41">
    <cfRule type="expression" dxfId="2967" priority="3011">
      <formula>DP$14=""</formula>
    </cfRule>
  </conditionalFormatting>
  <conditionalFormatting sqref="DO41:DT41">
    <cfRule type="expression" dxfId="2966" priority="3010">
      <formula>DP$14=""</formula>
    </cfRule>
  </conditionalFormatting>
  <conditionalFormatting sqref="DO41:DT41">
    <cfRule type="expression" dxfId="2965" priority="3009">
      <formula>DP$14=""</formula>
    </cfRule>
  </conditionalFormatting>
  <conditionalFormatting sqref="DQ25:DT25">
    <cfRule type="expression" dxfId="2964" priority="3008">
      <formula>DR$14=""</formula>
    </cfRule>
  </conditionalFormatting>
  <conditionalFormatting sqref="DO41:DT41">
    <cfRule type="expression" dxfId="2963" priority="3007">
      <formula>DP$14=""</formula>
    </cfRule>
  </conditionalFormatting>
  <conditionalFormatting sqref="DO41:DT41">
    <cfRule type="expression" dxfId="2962" priority="3006">
      <formula>DP$14=""</formula>
    </cfRule>
  </conditionalFormatting>
  <conditionalFormatting sqref="DQ25:DT25">
    <cfRule type="expression" dxfId="2961" priority="3005">
      <formula>DR$14=""</formula>
    </cfRule>
  </conditionalFormatting>
  <conditionalFormatting sqref="DO41:DT41">
    <cfRule type="expression" dxfId="2960" priority="3004">
      <formula>DP$14=""</formula>
    </cfRule>
  </conditionalFormatting>
  <conditionalFormatting sqref="DO41:DT41">
    <cfRule type="expression" dxfId="2959" priority="3003">
      <formula>DP$14=""</formula>
    </cfRule>
  </conditionalFormatting>
  <conditionalFormatting sqref="DO41:DT41">
    <cfRule type="expression" dxfId="2958" priority="3002">
      <formula>DP$14=""</formula>
    </cfRule>
  </conditionalFormatting>
  <conditionalFormatting sqref="DO41:DT41">
    <cfRule type="expression" dxfId="2957" priority="3001">
      <formula>DP$14=""</formula>
    </cfRule>
  </conditionalFormatting>
  <conditionalFormatting sqref="DO41:DT41">
    <cfRule type="expression" dxfId="2956" priority="3000">
      <formula>DP$14=""</formula>
    </cfRule>
  </conditionalFormatting>
  <conditionalFormatting sqref="DO41:DT41">
    <cfRule type="expression" dxfId="2955" priority="2999">
      <formula>DP$14=""</formula>
    </cfRule>
  </conditionalFormatting>
  <conditionalFormatting sqref="DO23:DU23 DO25:DU25 DO21:DU21 DO34:DU34 DO17:DU19 DO27:DU27 DO39:DU39 DN37:DU37 DN31:DU32 DO29:DU30 DO41:DU41 DN17:DN30 DN33:DN36 DN38:DN41 DV17:DV41">
    <cfRule type="expression" dxfId="2954" priority="2998">
      <formula>DO$14=""</formula>
    </cfRule>
  </conditionalFormatting>
  <conditionalFormatting sqref="DO25:DU25">
    <cfRule type="expression" dxfId="2953" priority="2997">
      <formula>DP$14=""</formula>
    </cfRule>
  </conditionalFormatting>
  <conditionalFormatting sqref="DO41:DU41">
    <cfRule type="expression" dxfId="2952" priority="2995">
      <formula>DP$14=""</formula>
    </cfRule>
  </conditionalFormatting>
  <conditionalFormatting sqref="DO25:DU25">
    <cfRule type="expression" dxfId="2951" priority="2994">
      <formula>DP$14=""</formula>
    </cfRule>
  </conditionalFormatting>
  <conditionalFormatting sqref="DO41:DU41">
    <cfRule type="expression" dxfId="2950" priority="2993">
      <formula>DP$14=""</formula>
    </cfRule>
  </conditionalFormatting>
  <conditionalFormatting sqref="DO41:DU41">
    <cfRule type="expression" dxfId="2949" priority="2992">
      <formula>DP$14=""</formula>
    </cfRule>
  </conditionalFormatting>
  <conditionalFormatting sqref="DO41:DU41">
    <cfRule type="expression" dxfId="2948" priority="2991">
      <formula>DP$14=""</formula>
    </cfRule>
  </conditionalFormatting>
  <conditionalFormatting sqref="DO25:DU25">
    <cfRule type="expression" dxfId="2947" priority="2990">
      <formula>DP$14=""</formula>
    </cfRule>
  </conditionalFormatting>
  <conditionalFormatting sqref="DO41:DU41">
    <cfRule type="expression" dxfId="2946" priority="2989">
      <formula>DP$14=""</formula>
    </cfRule>
  </conditionalFormatting>
  <conditionalFormatting sqref="DO41:DU41">
    <cfRule type="expression" dxfId="2945" priority="2988">
      <formula>DP$14=""</formula>
    </cfRule>
  </conditionalFormatting>
  <conditionalFormatting sqref="DO23:DT23 DO25:DT25 DO21:DT21 DO34:DT34 DO17:DT19 DO27:DT27 DO39:DT39 DN37:DT37 DN31:DT32 DO29:DT30 DO41:DT42 DN17:DN30 DN33:DN36 DN38:DN42">
    <cfRule type="expression" dxfId="2944" priority="2987">
      <formula>DO$14=""</formula>
    </cfRule>
  </conditionalFormatting>
  <conditionalFormatting sqref="DO25:DT25">
    <cfRule type="expression" dxfId="2943" priority="2986">
      <formula>DP$14=""</formula>
    </cfRule>
  </conditionalFormatting>
  <conditionalFormatting sqref="DO41:DT41">
    <cfRule type="expression" dxfId="2942" priority="2984">
      <formula>DP$14=""</formula>
    </cfRule>
  </conditionalFormatting>
  <conditionalFormatting sqref="DO25:DT25">
    <cfRule type="expression" dxfId="2941" priority="2983">
      <formula>DP$14=""</formula>
    </cfRule>
  </conditionalFormatting>
  <conditionalFormatting sqref="DO41:DT41">
    <cfRule type="expression" dxfId="2940" priority="2982">
      <formula>DP$14=""</formula>
    </cfRule>
  </conditionalFormatting>
  <conditionalFormatting sqref="DO41:DT41">
    <cfRule type="expression" dxfId="2939" priority="2981">
      <formula>DP$14=""</formula>
    </cfRule>
  </conditionalFormatting>
  <conditionalFormatting sqref="DO41:DT41">
    <cfRule type="expression" dxfId="2938" priority="2980">
      <formula>DP$14=""</formula>
    </cfRule>
  </conditionalFormatting>
  <conditionalFormatting sqref="DO25:DT25">
    <cfRule type="expression" dxfId="2937" priority="2979">
      <formula>DP$14=""</formula>
    </cfRule>
  </conditionalFormatting>
  <conditionalFormatting sqref="DO41:DT41">
    <cfRule type="expression" dxfId="2936" priority="2978">
      <formula>DP$14=""</formula>
    </cfRule>
  </conditionalFormatting>
  <conditionalFormatting sqref="DO41:DT41">
    <cfRule type="expression" dxfId="2935" priority="2977">
      <formula>DP$14=""</formula>
    </cfRule>
  </conditionalFormatting>
  <conditionalFormatting sqref="DO25:DT25">
    <cfRule type="expression" dxfId="2934" priority="2976">
      <formula>DP$14=""</formula>
    </cfRule>
  </conditionalFormatting>
  <conditionalFormatting sqref="DO41:DT41">
    <cfRule type="expression" dxfId="2933" priority="2975">
      <formula>DP$14=""</formula>
    </cfRule>
  </conditionalFormatting>
  <conditionalFormatting sqref="DO41:DT41">
    <cfRule type="expression" dxfId="2932" priority="2974">
      <formula>DP$14=""</formula>
    </cfRule>
  </conditionalFormatting>
  <conditionalFormatting sqref="DO41:DT41">
    <cfRule type="expression" dxfId="2931" priority="2973">
      <formula>DP$14=""</formula>
    </cfRule>
  </conditionalFormatting>
  <conditionalFormatting sqref="DO41:DT41">
    <cfRule type="expression" dxfId="2930" priority="2972">
      <formula>DP$14=""</formula>
    </cfRule>
  </conditionalFormatting>
  <conditionalFormatting sqref="DQ25:DT25">
    <cfRule type="expression" dxfId="2929" priority="2971">
      <formula>DR$14=""</formula>
    </cfRule>
  </conditionalFormatting>
  <conditionalFormatting sqref="DO41:DT41">
    <cfRule type="expression" dxfId="2928" priority="2970">
      <formula>DP$14=""</formula>
    </cfRule>
  </conditionalFormatting>
  <conditionalFormatting sqref="DO41:DT41">
    <cfRule type="expression" dxfId="2927" priority="2969">
      <formula>DP$14=""</formula>
    </cfRule>
  </conditionalFormatting>
  <conditionalFormatting sqref="DQ25:DT25">
    <cfRule type="expression" dxfId="2926" priority="2968">
      <formula>DR$14=""</formula>
    </cfRule>
  </conditionalFormatting>
  <conditionalFormatting sqref="DO41:DT41">
    <cfRule type="expression" dxfId="2925" priority="2967">
      <formula>DP$14=""</formula>
    </cfRule>
  </conditionalFormatting>
  <conditionalFormatting sqref="DO41:DT41">
    <cfRule type="expression" dxfId="2924" priority="2966">
      <formula>DP$14=""</formula>
    </cfRule>
  </conditionalFormatting>
  <conditionalFormatting sqref="DO41:DT41">
    <cfRule type="expression" dxfId="2923" priority="2965">
      <formula>DP$14=""</formula>
    </cfRule>
  </conditionalFormatting>
  <conditionalFormatting sqref="DO41:DT41">
    <cfRule type="expression" dxfId="2922" priority="2964">
      <formula>DP$14=""</formula>
    </cfRule>
  </conditionalFormatting>
  <conditionalFormatting sqref="DO41:DT41">
    <cfRule type="expression" dxfId="2921" priority="2963">
      <formula>DP$14=""</formula>
    </cfRule>
  </conditionalFormatting>
  <conditionalFormatting sqref="DO41:DT41">
    <cfRule type="expression" dxfId="2920" priority="2962">
      <formula>DP$14=""</formula>
    </cfRule>
  </conditionalFormatting>
  <conditionalFormatting sqref="DO23:DU23 DO25:DU25 DO21:DU21 DO34:DU34 DO17:DU19 DO27:DU27 DO39:DU39 DN37:DU37 DN31:DU32 DO29:DU30 DO41:DU42 DN17:DN30 DN33:DN36 DN38:DN42">
    <cfRule type="expression" dxfId="2919" priority="2961">
      <formula>DO$14=""</formula>
    </cfRule>
  </conditionalFormatting>
  <conditionalFormatting sqref="DO25:DU25">
    <cfRule type="expression" dxfId="2918" priority="2960">
      <formula>DP$14=""</formula>
    </cfRule>
  </conditionalFormatting>
  <conditionalFormatting sqref="DO41:DU41">
    <cfRule type="expression" dxfId="2917" priority="2958">
      <formula>DP$14=""</formula>
    </cfRule>
  </conditionalFormatting>
  <conditionalFormatting sqref="DO25:DU25">
    <cfRule type="expression" dxfId="2916" priority="2957">
      <formula>DP$14=""</formula>
    </cfRule>
  </conditionalFormatting>
  <conditionalFormatting sqref="DO41:DU41">
    <cfRule type="expression" dxfId="2915" priority="2956">
      <formula>DP$14=""</formula>
    </cfRule>
  </conditionalFormatting>
  <conditionalFormatting sqref="DO41:DU41">
    <cfRule type="expression" dxfId="2914" priority="2955">
      <formula>DP$14=""</formula>
    </cfRule>
  </conditionalFormatting>
  <conditionalFormatting sqref="DO41:DU41">
    <cfRule type="expression" dxfId="2913" priority="2954">
      <formula>DP$14=""</formula>
    </cfRule>
  </conditionalFormatting>
  <conditionalFormatting sqref="DO25:DU25">
    <cfRule type="expression" dxfId="2912" priority="2953">
      <formula>DP$14=""</formula>
    </cfRule>
  </conditionalFormatting>
  <conditionalFormatting sqref="DO41:DU41">
    <cfRule type="expression" dxfId="2911" priority="2952">
      <formula>DP$14=""</formula>
    </cfRule>
  </conditionalFormatting>
  <conditionalFormatting sqref="DO41:DU41">
    <cfRule type="expression" dxfId="2910" priority="2951">
      <formula>DP$14=""</formula>
    </cfRule>
  </conditionalFormatting>
  <conditionalFormatting sqref="DO25:DU25">
    <cfRule type="expression" dxfId="2909" priority="2950">
      <formula>DP$14=""</formula>
    </cfRule>
  </conditionalFormatting>
  <conditionalFormatting sqref="DO41:DU41">
    <cfRule type="expression" dxfId="2908" priority="2949">
      <formula>DP$14=""</formula>
    </cfRule>
  </conditionalFormatting>
  <conditionalFormatting sqref="DO41:DU41">
    <cfRule type="expression" dxfId="2907" priority="2948">
      <formula>DP$14=""</formula>
    </cfRule>
  </conditionalFormatting>
  <conditionalFormatting sqref="DO41:DU41">
    <cfRule type="expression" dxfId="2906" priority="2947">
      <formula>DP$14=""</formula>
    </cfRule>
  </conditionalFormatting>
  <conditionalFormatting sqref="DO41:DU41">
    <cfRule type="expression" dxfId="2905" priority="2946">
      <formula>DP$14=""</formula>
    </cfRule>
  </conditionalFormatting>
  <conditionalFormatting sqref="DQ25:DU25">
    <cfRule type="expression" dxfId="2904" priority="2945">
      <formula>DR$14=""</formula>
    </cfRule>
  </conditionalFormatting>
  <conditionalFormatting sqref="DO41:DU41">
    <cfRule type="expression" dxfId="2903" priority="2944">
      <formula>DP$14=""</formula>
    </cfRule>
  </conditionalFormatting>
  <conditionalFormatting sqref="DO41:DU41">
    <cfRule type="expression" dxfId="2902" priority="2943">
      <formula>DP$14=""</formula>
    </cfRule>
  </conditionalFormatting>
  <conditionalFormatting sqref="DQ25:DU25">
    <cfRule type="expression" dxfId="2901" priority="2942">
      <formula>DR$14=""</formula>
    </cfRule>
  </conditionalFormatting>
  <conditionalFormatting sqref="DO41:DU41">
    <cfRule type="expression" dxfId="2900" priority="2941">
      <formula>DP$14=""</formula>
    </cfRule>
  </conditionalFormatting>
  <conditionalFormatting sqref="DO41:DU41">
    <cfRule type="expression" dxfId="2899" priority="2940">
      <formula>DP$14=""</formula>
    </cfRule>
  </conditionalFormatting>
  <conditionalFormatting sqref="DO41:DU41">
    <cfRule type="expression" dxfId="2898" priority="2939">
      <formula>DP$14=""</formula>
    </cfRule>
  </conditionalFormatting>
  <conditionalFormatting sqref="DO41:DU41">
    <cfRule type="expression" dxfId="2897" priority="2938">
      <formula>DP$14=""</formula>
    </cfRule>
  </conditionalFormatting>
  <conditionalFormatting sqref="DO41:DU41">
    <cfRule type="expression" dxfId="2896" priority="2937">
      <formula>DP$14=""</formula>
    </cfRule>
  </conditionalFormatting>
  <conditionalFormatting sqref="DO41:DU41">
    <cfRule type="expression" dxfId="2895" priority="2936">
      <formula>DP$14=""</formula>
    </cfRule>
  </conditionalFormatting>
  <conditionalFormatting sqref="DX23:EC23 DX25:EC25 DX21:EC21 DX34:EC34 DX17:EC19 DX27:EC27 DX39:EC39 DW37:EC37 DW31:EC32 DX29:EC30 DX41:EC41 DW17:DW30 DW33:DW36 DW38:DW41">
    <cfRule type="expression" dxfId="2894" priority="2935">
      <formula>DX$14=""</formula>
    </cfRule>
  </conditionalFormatting>
  <conditionalFormatting sqref="DX25:EC25">
    <cfRule type="expression" dxfId="2893" priority="2934">
      <formula>DY$14=""</formula>
    </cfRule>
  </conditionalFormatting>
  <conditionalFormatting sqref="DX41:EC41">
    <cfRule type="expression" dxfId="2892" priority="2932">
      <formula>DY$14=""</formula>
    </cfRule>
  </conditionalFormatting>
  <conditionalFormatting sqref="DX25:EC25">
    <cfRule type="expression" dxfId="2891" priority="2931">
      <formula>DY$14=""</formula>
    </cfRule>
  </conditionalFormatting>
  <conditionalFormatting sqref="DX41:EC41">
    <cfRule type="expression" dxfId="2890" priority="2930">
      <formula>DY$14=""</formula>
    </cfRule>
  </conditionalFormatting>
  <conditionalFormatting sqref="DX41:EC41">
    <cfRule type="expression" dxfId="2889" priority="2929">
      <formula>DY$14=""</formula>
    </cfRule>
  </conditionalFormatting>
  <conditionalFormatting sqref="DX41:EC41">
    <cfRule type="expression" dxfId="2888" priority="2928">
      <formula>DY$14=""</formula>
    </cfRule>
  </conditionalFormatting>
  <conditionalFormatting sqref="DX25:EC25">
    <cfRule type="expression" dxfId="2887" priority="2927">
      <formula>DY$14=""</formula>
    </cfRule>
  </conditionalFormatting>
  <conditionalFormatting sqref="DX41:EC41">
    <cfRule type="expression" dxfId="2886" priority="2926">
      <formula>DY$14=""</formula>
    </cfRule>
  </conditionalFormatting>
  <conditionalFormatting sqref="DX41:EC41">
    <cfRule type="expression" dxfId="2885" priority="2925">
      <formula>DY$14=""</formula>
    </cfRule>
  </conditionalFormatting>
  <conditionalFormatting sqref="DX25:EC25">
    <cfRule type="expression" dxfId="2884" priority="2924">
      <formula>DY$14=""</formula>
    </cfRule>
  </conditionalFormatting>
  <conditionalFormatting sqref="DX41:EC41">
    <cfRule type="expression" dxfId="2883" priority="2923">
      <formula>DY$14=""</formula>
    </cfRule>
  </conditionalFormatting>
  <conditionalFormatting sqref="DX41:EC41">
    <cfRule type="expression" dxfId="2882" priority="2922">
      <formula>DY$14=""</formula>
    </cfRule>
  </conditionalFormatting>
  <conditionalFormatting sqref="DX41:EC41">
    <cfRule type="expression" dxfId="2881" priority="2921">
      <formula>DY$14=""</formula>
    </cfRule>
  </conditionalFormatting>
  <conditionalFormatting sqref="DX41:EC41">
    <cfRule type="expression" dxfId="2880" priority="2920">
      <formula>DY$14=""</formula>
    </cfRule>
  </conditionalFormatting>
  <conditionalFormatting sqref="DZ25:EC25">
    <cfRule type="expression" dxfId="2879" priority="2919">
      <formula>EA$14=""</formula>
    </cfRule>
  </conditionalFormatting>
  <conditionalFormatting sqref="DX41:EC41">
    <cfRule type="expression" dxfId="2878" priority="2918">
      <formula>DY$14=""</formula>
    </cfRule>
  </conditionalFormatting>
  <conditionalFormatting sqref="DX41:EC41">
    <cfRule type="expression" dxfId="2877" priority="2917">
      <formula>DY$14=""</formula>
    </cfRule>
  </conditionalFormatting>
  <conditionalFormatting sqref="DZ25:EC25">
    <cfRule type="expression" dxfId="2876" priority="2916">
      <formula>EA$14=""</formula>
    </cfRule>
  </conditionalFormatting>
  <conditionalFormatting sqref="DX41:EC41">
    <cfRule type="expression" dxfId="2875" priority="2915">
      <formula>DY$14=""</formula>
    </cfRule>
  </conditionalFormatting>
  <conditionalFormatting sqref="DX41:EC41">
    <cfRule type="expression" dxfId="2874" priority="2914">
      <formula>DY$14=""</formula>
    </cfRule>
  </conditionalFormatting>
  <conditionalFormatting sqref="DX41:EC41">
    <cfRule type="expression" dxfId="2873" priority="2913">
      <formula>DY$14=""</formula>
    </cfRule>
  </conditionalFormatting>
  <conditionalFormatting sqref="DX41:EC41">
    <cfRule type="expression" dxfId="2872" priority="2912">
      <formula>DY$14=""</formula>
    </cfRule>
  </conditionalFormatting>
  <conditionalFormatting sqref="DX41:EC41">
    <cfRule type="expression" dxfId="2871" priority="2911">
      <formula>DY$14=""</formula>
    </cfRule>
  </conditionalFormatting>
  <conditionalFormatting sqref="DX41:EC41">
    <cfRule type="expression" dxfId="2870" priority="2910">
      <formula>DY$14=""</formula>
    </cfRule>
  </conditionalFormatting>
  <conditionalFormatting sqref="DX23:ED23 DX25:ED25 DX21:ED21 DX34:ED34 DX17:ED19 DX27:ED27 DX39:ED39 DW37:ED37 DW31:ED32 DX29:ED30 DX41:ED41 DW17:DW30 DW33:DW36 DW38:DW41">
    <cfRule type="expression" dxfId="2869" priority="2909">
      <formula>DX$14=""</formula>
    </cfRule>
  </conditionalFormatting>
  <conditionalFormatting sqref="DX25:ED25">
    <cfRule type="expression" dxfId="2868" priority="2908">
      <formula>DY$14=""</formula>
    </cfRule>
  </conditionalFormatting>
  <conditionalFormatting sqref="DX41:ED41">
    <cfRule type="expression" dxfId="2867" priority="2906">
      <formula>DY$14=""</formula>
    </cfRule>
  </conditionalFormatting>
  <conditionalFormatting sqref="DX25:ED25">
    <cfRule type="expression" dxfId="2866" priority="2905">
      <formula>DY$14=""</formula>
    </cfRule>
  </conditionalFormatting>
  <conditionalFormatting sqref="DX41:ED41">
    <cfRule type="expression" dxfId="2865" priority="2904">
      <formula>DY$14=""</formula>
    </cfRule>
  </conditionalFormatting>
  <conditionalFormatting sqref="DX41:ED41">
    <cfRule type="expression" dxfId="2864" priority="2903">
      <formula>DY$14=""</formula>
    </cfRule>
  </conditionalFormatting>
  <conditionalFormatting sqref="DX41:ED41">
    <cfRule type="expression" dxfId="2863" priority="2902">
      <formula>DY$14=""</formula>
    </cfRule>
  </conditionalFormatting>
  <conditionalFormatting sqref="DX25:ED25">
    <cfRule type="expression" dxfId="2862" priority="2901">
      <formula>DY$14=""</formula>
    </cfRule>
  </conditionalFormatting>
  <conditionalFormatting sqref="DX41:ED41">
    <cfRule type="expression" dxfId="2861" priority="2900">
      <formula>DY$14=""</formula>
    </cfRule>
  </conditionalFormatting>
  <conditionalFormatting sqref="DX41:ED41">
    <cfRule type="expression" dxfId="2860" priority="2899">
      <formula>DY$14=""</formula>
    </cfRule>
  </conditionalFormatting>
  <conditionalFormatting sqref="DX23:EC23 DX25:EC25 DX21:EC21 DX34:EC34 DX17:EC19 DX27:EC27 DX39:EC39 DW37:EC37 DW31:EC32 DX29:EC30 DX41:EC42 DW17:DW30 DW33:DW36 DW38:DW42">
    <cfRule type="expression" dxfId="2859" priority="2898">
      <formula>DX$14=""</formula>
    </cfRule>
  </conditionalFormatting>
  <conditionalFormatting sqref="DX25:EC25">
    <cfRule type="expression" dxfId="2858" priority="2897">
      <formula>DY$14=""</formula>
    </cfRule>
  </conditionalFormatting>
  <conditionalFormatting sqref="DX41:EC41">
    <cfRule type="expression" dxfId="2857" priority="2895">
      <formula>DY$14=""</formula>
    </cfRule>
  </conditionalFormatting>
  <conditionalFormatting sqref="DX25:EC25">
    <cfRule type="expression" dxfId="2856" priority="2894">
      <formula>DY$14=""</formula>
    </cfRule>
  </conditionalFormatting>
  <conditionalFormatting sqref="DX41:EC41">
    <cfRule type="expression" dxfId="2855" priority="2893">
      <formula>DY$14=""</formula>
    </cfRule>
  </conditionalFormatting>
  <conditionalFormatting sqref="DX41:EC41">
    <cfRule type="expression" dxfId="2854" priority="2892">
      <formula>DY$14=""</formula>
    </cfRule>
  </conditionalFormatting>
  <conditionalFormatting sqref="DX41:EC41">
    <cfRule type="expression" dxfId="2853" priority="2891">
      <formula>DY$14=""</formula>
    </cfRule>
  </conditionalFormatting>
  <conditionalFormatting sqref="DX25:EC25">
    <cfRule type="expression" dxfId="2852" priority="2890">
      <formula>DY$14=""</formula>
    </cfRule>
  </conditionalFormatting>
  <conditionalFormatting sqref="DX41:EC41">
    <cfRule type="expression" dxfId="2851" priority="2889">
      <formula>DY$14=""</formula>
    </cfRule>
  </conditionalFormatting>
  <conditionalFormatting sqref="DX41:EC41">
    <cfRule type="expression" dxfId="2850" priority="2888">
      <formula>DY$14=""</formula>
    </cfRule>
  </conditionalFormatting>
  <conditionalFormatting sqref="DX25:EC25">
    <cfRule type="expression" dxfId="2849" priority="2887">
      <formula>DY$14=""</formula>
    </cfRule>
  </conditionalFormatting>
  <conditionalFormatting sqref="DX41:EC41">
    <cfRule type="expression" dxfId="2848" priority="2886">
      <formula>DY$14=""</formula>
    </cfRule>
  </conditionalFormatting>
  <conditionalFormatting sqref="DX41:EC41">
    <cfRule type="expression" dxfId="2847" priority="2885">
      <formula>DY$14=""</formula>
    </cfRule>
  </conditionalFormatting>
  <conditionalFormatting sqref="DX41:EC41">
    <cfRule type="expression" dxfId="2846" priority="2884">
      <formula>DY$14=""</formula>
    </cfRule>
  </conditionalFormatting>
  <conditionalFormatting sqref="DX41:EC41">
    <cfRule type="expression" dxfId="2845" priority="2883">
      <formula>DY$14=""</formula>
    </cfRule>
  </conditionalFormatting>
  <conditionalFormatting sqref="DZ25:EC25">
    <cfRule type="expression" dxfId="2844" priority="2882">
      <formula>EA$14=""</formula>
    </cfRule>
  </conditionalFormatting>
  <conditionalFormatting sqref="DX41:EC41">
    <cfRule type="expression" dxfId="2843" priority="2881">
      <formula>DY$14=""</formula>
    </cfRule>
  </conditionalFormatting>
  <conditionalFormatting sqref="DX41:EC41">
    <cfRule type="expression" dxfId="2842" priority="2880">
      <formula>DY$14=""</formula>
    </cfRule>
  </conditionalFormatting>
  <conditionalFormatting sqref="DZ25:EC25">
    <cfRule type="expression" dxfId="2841" priority="2879">
      <formula>EA$14=""</formula>
    </cfRule>
  </conditionalFormatting>
  <conditionalFormatting sqref="DX41:EC41">
    <cfRule type="expression" dxfId="2840" priority="2878">
      <formula>DY$14=""</formula>
    </cfRule>
  </conditionalFormatting>
  <conditionalFormatting sqref="DX41:EC41">
    <cfRule type="expression" dxfId="2839" priority="2877">
      <formula>DY$14=""</formula>
    </cfRule>
  </conditionalFormatting>
  <conditionalFormatting sqref="DX41:EC41">
    <cfRule type="expression" dxfId="2838" priority="2876">
      <formula>DY$14=""</formula>
    </cfRule>
  </conditionalFormatting>
  <conditionalFormatting sqref="DX41:EC41">
    <cfRule type="expression" dxfId="2837" priority="2875">
      <formula>DY$14=""</formula>
    </cfRule>
  </conditionalFormatting>
  <conditionalFormatting sqref="DX41:EC41">
    <cfRule type="expression" dxfId="2836" priority="2874">
      <formula>DY$14=""</formula>
    </cfRule>
  </conditionalFormatting>
  <conditionalFormatting sqref="DX41:EC41">
    <cfRule type="expression" dxfId="2835" priority="2873">
      <formula>DY$14=""</formula>
    </cfRule>
  </conditionalFormatting>
  <conditionalFormatting sqref="DX23:ED23 DX25:ED25 DX21:ED21 DX34:ED34 DX17:ED19 DX27:ED27 DX39:ED39 DW37:ED37 DW31:ED32 DX29:ED30 DX41:ED42 DW17:DW30 DW33:DW36 DW38:DW42">
    <cfRule type="expression" dxfId="2834" priority="2872">
      <formula>DX$14=""</formula>
    </cfRule>
  </conditionalFormatting>
  <conditionalFormatting sqref="DX25:ED25">
    <cfRule type="expression" dxfId="2833" priority="2871">
      <formula>DY$14=""</formula>
    </cfRule>
  </conditionalFormatting>
  <conditionalFormatting sqref="DX41:ED41">
    <cfRule type="expression" dxfId="2832" priority="2869">
      <formula>DY$14=""</formula>
    </cfRule>
  </conditionalFormatting>
  <conditionalFormatting sqref="DX25:ED25">
    <cfRule type="expression" dxfId="2831" priority="2868">
      <formula>DY$14=""</formula>
    </cfRule>
  </conditionalFormatting>
  <conditionalFormatting sqref="DX41:ED41">
    <cfRule type="expression" dxfId="2830" priority="2867">
      <formula>DY$14=""</formula>
    </cfRule>
  </conditionalFormatting>
  <conditionalFormatting sqref="DX41:ED41">
    <cfRule type="expression" dxfId="2829" priority="2866">
      <formula>DY$14=""</formula>
    </cfRule>
  </conditionalFormatting>
  <conditionalFormatting sqref="DX41:ED41">
    <cfRule type="expression" dxfId="2828" priority="2865">
      <formula>DY$14=""</formula>
    </cfRule>
  </conditionalFormatting>
  <conditionalFormatting sqref="DX25:ED25">
    <cfRule type="expression" dxfId="2827" priority="2864">
      <formula>DY$14=""</formula>
    </cfRule>
  </conditionalFormatting>
  <conditionalFormatting sqref="DX41:ED41">
    <cfRule type="expression" dxfId="2826" priority="2863">
      <formula>DY$14=""</formula>
    </cfRule>
  </conditionalFormatting>
  <conditionalFormatting sqref="DX41:ED41">
    <cfRule type="expression" dxfId="2825" priority="2862">
      <formula>DY$14=""</formula>
    </cfRule>
  </conditionalFormatting>
  <conditionalFormatting sqref="DX25:ED25">
    <cfRule type="expression" dxfId="2824" priority="2861">
      <formula>DY$14=""</formula>
    </cfRule>
  </conditionalFormatting>
  <conditionalFormatting sqref="DX41:ED41">
    <cfRule type="expression" dxfId="2823" priority="2860">
      <formula>DY$14=""</formula>
    </cfRule>
  </conditionalFormatting>
  <conditionalFormatting sqref="DX41:ED41">
    <cfRule type="expression" dxfId="2822" priority="2859">
      <formula>DY$14=""</formula>
    </cfRule>
  </conditionalFormatting>
  <conditionalFormatting sqref="DX41:ED41">
    <cfRule type="expression" dxfId="2821" priority="2858">
      <formula>DY$14=""</formula>
    </cfRule>
  </conditionalFormatting>
  <conditionalFormatting sqref="DX41:ED41">
    <cfRule type="expression" dxfId="2820" priority="2857">
      <formula>DY$14=""</formula>
    </cfRule>
  </conditionalFormatting>
  <conditionalFormatting sqref="DZ25:ED25">
    <cfRule type="expression" dxfId="2819" priority="2856">
      <formula>EA$14=""</formula>
    </cfRule>
  </conditionalFormatting>
  <conditionalFormatting sqref="DX41:ED41">
    <cfRule type="expression" dxfId="2818" priority="2855">
      <formula>DY$14=""</formula>
    </cfRule>
  </conditionalFormatting>
  <conditionalFormatting sqref="DX41:ED41">
    <cfRule type="expression" dxfId="2817" priority="2854">
      <formula>DY$14=""</formula>
    </cfRule>
  </conditionalFormatting>
  <conditionalFormatting sqref="DZ25:ED25">
    <cfRule type="expression" dxfId="2816" priority="2853">
      <formula>EA$14=""</formula>
    </cfRule>
  </conditionalFormatting>
  <conditionalFormatting sqref="DX41:ED41">
    <cfRule type="expression" dxfId="2815" priority="2852">
      <formula>DY$14=""</formula>
    </cfRule>
  </conditionalFormatting>
  <conditionalFormatting sqref="DX41:ED41">
    <cfRule type="expression" dxfId="2814" priority="2851">
      <formula>DY$14=""</formula>
    </cfRule>
  </conditionalFormatting>
  <conditionalFormatting sqref="DX41:ED41">
    <cfRule type="expression" dxfId="2813" priority="2850">
      <formula>DY$14=""</formula>
    </cfRule>
  </conditionalFormatting>
  <conditionalFormatting sqref="DX41:ED41">
    <cfRule type="expression" dxfId="2812" priority="2849">
      <formula>DY$14=""</formula>
    </cfRule>
  </conditionalFormatting>
  <conditionalFormatting sqref="DX41:ED41">
    <cfRule type="expression" dxfId="2811" priority="2848">
      <formula>DY$14=""</formula>
    </cfRule>
  </conditionalFormatting>
  <conditionalFormatting sqref="DX41:ED41">
    <cfRule type="expression" dxfId="2810" priority="2847">
      <formula>DY$14=""</formula>
    </cfRule>
  </conditionalFormatting>
  <conditionalFormatting sqref="EG23:EL23 EG25:EL25 EG21:EL21 EG34:EL34 EG17:EL19 EG27:EL27 EG39:EL39 EF37:EL37 EF31:EL32 EG29:EL30 EG41:EL41 EF17:EF30 EF33:EF36 EF38:EF41">
    <cfRule type="expression" dxfId="2809" priority="2846">
      <formula>EG$14=""</formula>
    </cfRule>
  </conditionalFormatting>
  <conditionalFormatting sqref="EG25:EL25">
    <cfRule type="expression" dxfId="2808" priority="2845">
      <formula>EH$14=""</formula>
    </cfRule>
  </conditionalFormatting>
  <conditionalFormatting sqref="EG41:EL41">
    <cfRule type="expression" dxfId="2807" priority="2843">
      <formula>EH$14=""</formula>
    </cfRule>
  </conditionalFormatting>
  <conditionalFormatting sqref="EG25:EL25">
    <cfRule type="expression" dxfId="2806" priority="2842">
      <formula>EH$14=""</formula>
    </cfRule>
  </conditionalFormatting>
  <conditionalFormatting sqref="EG41:EL41">
    <cfRule type="expression" dxfId="2805" priority="2841">
      <formula>EH$14=""</formula>
    </cfRule>
  </conditionalFormatting>
  <conditionalFormatting sqref="EG41:EL41">
    <cfRule type="expression" dxfId="2804" priority="2840">
      <formula>EH$14=""</formula>
    </cfRule>
  </conditionalFormatting>
  <conditionalFormatting sqref="EG41:EL41">
    <cfRule type="expression" dxfId="2803" priority="2839">
      <formula>EH$14=""</formula>
    </cfRule>
  </conditionalFormatting>
  <conditionalFormatting sqref="EG25:EL25">
    <cfRule type="expression" dxfId="2802" priority="2838">
      <formula>EH$14=""</formula>
    </cfRule>
  </conditionalFormatting>
  <conditionalFormatting sqref="EG41:EL41">
    <cfRule type="expression" dxfId="2801" priority="2837">
      <formula>EH$14=""</formula>
    </cfRule>
  </conditionalFormatting>
  <conditionalFormatting sqref="EG41:EL41">
    <cfRule type="expression" dxfId="2800" priority="2836">
      <formula>EH$14=""</formula>
    </cfRule>
  </conditionalFormatting>
  <conditionalFormatting sqref="EG25:EL25">
    <cfRule type="expression" dxfId="2799" priority="2835">
      <formula>EH$14=""</formula>
    </cfRule>
  </conditionalFormatting>
  <conditionalFormatting sqref="EG41:EL41">
    <cfRule type="expression" dxfId="2798" priority="2834">
      <formula>EH$14=""</formula>
    </cfRule>
  </conditionalFormatting>
  <conditionalFormatting sqref="EG41:EL41">
    <cfRule type="expression" dxfId="2797" priority="2833">
      <formula>EH$14=""</formula>
    </cfRule>
  </conditionalFormatting>
  <conditionalFormatting sqref="EG41:EL41">
    <cfRule type="expression" dxfId="2796" priority="2832">
      <formula>EH$14=""</formula>
    </cfRule>
  </conditionalFormatting>
  <conditionalFormatting sqref="EG41:EL41">
    <cfRule type="expression" dxfId="2795" priority="2831">
      <formula>EH$14=""</formula>
    </cfRule>
  </conditionalFormatting>
  <conditionalFormatting sqref="EI25:EL25">
    <cfRule type="expression" dxfId="2794" priority="2830">
      <formula>EJ$14=""</formula>
    </cfRule>
  </conditionalFormatting>
  <conditionalFormatting sqref="EG41:EL41">
    <cfRule type="expression" dxfId="2793" priority="2829">
      <formula>EH$14=""</formula>
    </cfRule>
  </conditionalFormatting>
  <conditionalFormatting sqref="EG41:EL41">
    <cfRule type="expression" dxfId="2792" priority="2828">
      <formula>EH$14=""</formula>
    </cfRule>
  </conditionalFormatting>
  <conditionalFormatting sqref="EI25:EL25">
    <cfRule type="expression" dxfId="2791" priority="2827">
      <formula>EJ$14=""</formula>
    </cfRule>
  </conditionalFormatting>
  <conditionalFormatting sqref="EG41:EL41">
    <cfRule type="expression" dxfId="2790" priority="2826">
      <formula>EH$14=""</formula>
    </cfRule>
  </conditionalFormatting>
  <conditionalFormatting sqref="EG41:EL41">
    <cfRule type="expression" dxfId="2789" priority="2825">
      <formula>EH$14=""</formula>
    </cfRule>
  </conditionalFormatting>
  <conditionalFormatting sqref="EG41:EL41">
    <cfRule type="expression" dxfId="2788" priority="2824">
      <formula>EH$14=""</formula>
    </cfRule>
  </conditionalFormatting>
  <conditionalFormatting sqref="EG41:EL41">
    <cfRule type="expression" dxfId="2787" priority="2823">
      <formula>EH$14=""</formula>
    </cfRule>
  </conditionalFormatting>
  <conditionalFormatting sqref="EG41:EL41">
    <cfRule type="expression" dxfId="2786" priority="2822">
      <formula>EH$14=""</formula>
    </cfRule>
  </conditionalFormatting>
  <conditionalFormatting sqref="EG41:EL41">
    <cfRule type="expression" dxfId="2785" priority="2821">
      <formula>EH$14=""</formula>
    </cfRule>
  </conditionalFormatting>
  <conditionalFormatting sqref="EG23:EM23 EG25:EM25 EG21:EM21 EG34:EM34 EG17:EM19 EG27:EM27 EG39:EM39 EF37:EM37 EF31:EM32 EG29:EM30 EG41:EM41 EF17:EF30 EF33:EF36 EF38:EF41">
    <cfRule type="expression" dxfId="2784" priority="2820">
      <formula>EG$14=""</formula>
    </cfRule>
  </conditionalFormatting>
  <conditionalFormatting sqref="EG25:EM25">
    <cfRule type="expression" dxfId="2783" priority="2819">
      <formula>EH$14=""</formula>
    </cfRule>
  </conditionalFormatting>
  <conditionalFormatting sqref="EG41:EM41">
    <cfRule type="expression" dxfId="2782" priority="2817">
      <formula>EH$14=""</formula>
    </cfRule>
  </conditionalFormatting>
  <conditionalFormatting sqref="EG25:EM25">
    <cfRule type="expression" dxfId="2781" priority="2816">
      <formula>EH$14=""</formula>
    </cfRule>
  </conditionalFormatting>
  <conditionalFormatting sqref="EG41:EM41">
    <cfRule type="expression" dxfId="2780" priority="2815">
      <formula>EH$14=""</formula>
    </cfRule>
  </conditionalFormatting>
  <conditionalFormatting sqref="EG41:EM41">
    <cfRule type="expression" dxfId="2779" priority="2814">
      <formula>EH$14=""</formula>
    </cfRule>
  </conditionalFormatting>
  <conditionalFormatting sqref="EG41:EM41">
    <cfRule type="expression" dxfId="2778" priority="2813">
      <formula>EH$14=""</formula>
    </cfRule>
  </conditionalFormatting>
  <conditionalFormatting sqref="EG25:EM25">
    <cfRule type="expression" dxfId="2777" priority="2812">
      <formula>EH$14=""</formula>
    </cfRule>
  </conditionalFormatting>
  <conditionalFormatting sqref="EG41:EM41">
    <cfRule type="expression" dxfId="2776" priority="2811">
      <formula>EH$14=""</formula>
    </cfRule>
  </conditionalFormatting>
  <conditionalFormatting sqref="EG41:EM41">
    <cfRule type="expression" dxfId="2775" priority="2810">
      <formula>EH$14=""</formula>
    </cfRule>
  </conditionalFormatting>
  <conditionalFormatting sqref="EG23:EL23 EG25:EL25 EG21:EL21 EG34:EL34 EG17:EL19 EG27:EL27 EG39:EL39 EF37:EL37 EF31:EL32 EG29:EL30 EG41:EL42 EF17:EF30 EF33:EF36 EF38:EF42">
    <cfRule type="expression" dxfId="2774" priority="2809">
      <formula>EG$14=""</formula>
    </cfRule>
  </conditionalFormatting>
  <conditionalFormatting sqref="EG25:EL25">
    <cfRule type="expression" dxfId="2773" priority="2808">
      <formula>EH$14=""</formula>
    </cfRule>
  </conditionalFormatting>
  <conditionalFormatting sqref="EG41:EL41">
    <cfRule type="expression" dxfId="2772" priority="2806">
      <formula>EH$14=""</formula>
    </cfRule>
  </conditionalFormatting>
  <conditionalFormatting sqref="EG25:EL25">
    <cfRule type="expression" dxfId="2771" priority="2805">
      <formula>EH$14=""</formula>
    </cfRule>
  </conditionalFormatting>
  <conditionalFormatting sqref="EG41:EL41">
    <cfRule type="expression" dxfId="2770" priority="2804">
      <formula>EH$14=""</formula>
    </cfRule>
  </conditionalFormatting>
  <conditionalFormatting sqref="EG41:EL41">
    <cfRule type="expression" dxfId="2769" priority="2803">
      <formula>EH$14=""</formula>
    </cfRule>
  </conditionalFormatting>
  <conditionalFormatting sqref="EG41:EL41">
    <cfRule type="expression" dxfId="2768" priority="2802">
      <formula>EH$14=""</formula>
    </cfRule>
  </conditionalFormatting>
  <conditionalFormatting sqref="EG25:EL25">
    <cfRule type="expression" dxfId="2767" priority="2801">
      <formula>EH$14=""</formula>
    </cfRule>
  </conditionalFormatting>
  <conditionalFormatting sqref="EG41:EL41">
    <cfRule type="expression" dxfId="2766" priority="2800">
      <formula>EH$14=""</formula>
    </cfRule>
  </conditionalFormatting>
  <conditionalFormatting sqref="EG41:EL41">
    <cfRule type="expression" dxfId="2765" priority="2799">
      <formula>EH$14=""</formula>
    </cfRule>
  </conditionalFormatting>
  <conditionalFormatting sqref="EG25:EL25">
    <cfRule type="expression" dxfId="2764" priority="2798">
      <formula>EH$14=""</formula>
    </cfRule>
  </conditionalFormatting>
  <conditionalFormatting sqref="EG41:EL41">
    <cfRule type="expression" dxfId="2763" priority="2797">
      <formula>EH$14=""</formula>
    </cfRule>
  </conditionalFormatting>
  <conditionalFormatting sqref="EG41:EL41">
    <cfRule type="expression" dxfId="2762" priority="2796">
      <formula>EH$14=""</formula>
    </cfRule>
  </conditionalFormatting>
  <conditionalFormatting sqref="EG41:EL41">
    <cfRule type="expression" dxfId="2761" priority="2795">
      <formula>EH$14=""</formula>
    </cfRule>
  </conditionalFormatting>
  <conditionalFormatting sqref="EG41:EL41">
    <cfRule type="expression" dxfId="2760" priority="2794">
      <formula>EH$14=""</formula>
    </cfRule>
  </conditionalFormatting>
  <conditionalFormatting sqref="EI25:EL25">
    <cfRule type="expression" dxfId="2759" priority="2793">
      <formula>EJ$14=""</formula>
    </cfRule>
  </conditionalFormatting>
  <conditionalFormatting sqref="EG41:EL41">
    <cfRule type="expression" dxfId="2758" priority="2792">
      <formula>EH$14=""</formula>
    </cfRule>
  </conditionalFormatting>
  <conditionalFormatting sqref="EG41:EL41">
    <cfRule type="expression" dxfId="2757" priority="2791">
      <formula>EH$14=""</formula>
    </cfRule>
  </conditionalFormatting>
  <conditionalFormatting sqref="EI25:EL25">
    <cfRule type="expression" dxfId="2756" priority="2790">
      <formula>EJ$14=""</formula>
    </cfRule>
  </conditionalFormatting>
  <conditionalFormatting sqref="EG41:EL41">
    <cfRule type="expression" dxfId="2755" priority="2789">
      <formula>EH$14=""</formula>
    </cfRule>
  </conditionalFormatting>
  <conditionalFormatting sqref="EG41:EL41">
    <cfRule type="expression" dxfId="2754" priority="2788">
      <formula>EH$14=""</formula>
    </cfRule>
  </conditionalFormatting>
  <conditionalFormatting sqref="EG41:EL41">
    <cfRule type="expression" dxfId="2753" priority="2787">
      <formula>EH$14=""</formula>
    </cfRule>
  </conditionalFormatting>
  <conditionalFormatting sqref="EG41:EL41">
    <cfRule type="expression" dxfId="2752" priority="2786">
      <formula>EH$14=""</formula>
    </cfRule>
  </conditionalFormatting>
  <conditionalFormatting sqref="EG41:EL41">
    <cfRule type="expression" dxfId="2751" priority="2785">
      <formula>EH$14=""</formula>
    </cfRule>
  </conditionalFormatting>
  <conditionalFormatting sqref="EG41:EL41">
    <cfRule type="expression" dxfId="2750" priority="2784">
      <formula>EH$14=""</formula>
    </cfRule>
  </conditionalFormatting>
  <conditionalFormatting sqref="EG23:EM23 EG25:EM25 EG21:EM21 EG34:EM34 EG17:EM19 EG27:EM27 EG39:EM39 EF37:EM37 EF31:EM32 EG29:EM30 EG41:EM42 EF17:EF30 EF33:EF36 EF38:EF42">
    <cfRule type="expression" dxfId="2749" priority="2783">
      <formula>EG$14=""</formula>
    </cfRule>
  </conditionalFormatting>
  <conditionalFormatting sqref="EG25:EM25">
    <cfRule type="expression" dxfId="2748" priority="2782">
      <formula>EH$14=""</formula>
    </cfRule>
  </conditionalFormatting>
  <conditionalFormatting sqref="EG41:EM41">
    <cfRule type="expression" dxfId="2747" priority="2780">
      <formula>EH$14=""</formula>
    </cfRule>
  </conditionalFormatting>
  <conditionalFormatting sqref="EG25:EM25">
    <cfRule type="expression" dxfId="2746" priority="2779">
      <formula>EH$14=""</formula>
    </cfRule>
  </conditionalFormatting>
  <conditionalFormatting sqref="EG41:EM41">
    <cfRule type="expression" dxfId="2745" priority="2778">
      <formula>EH$14=""</formula>
    </cfRule>
  </conditionalFormatting>
  <conditionalFormatting sqref="EG41:EM41">
    <cfRule type="expression" dxfId="2744" priority="2777">
      <formula>EH$14=""</formula>
    </cfRule>
  </conditionalFormatting>
  <conditionalFormatting sqref="EG41:EM41">
    <cfRule type="expression" dxfId="2743" priority="2776">
      <formula>EH$14=""</formula>
    </cfRule>
  </conditionalFormatting>
  <conditionalFormatting sqref="EG25:EM25">
    <cfRule type="expression" dxfId="2742" priority="2775">
      <formula>EH$14=""</formula>
    </cfRule>
  </conditionalFormatting>
  <conditionalFormatting sqref="EG41:EM41">
    <cfRule type="expression" dxfId="2741" priority="2774">
      <formula>EH$14=""</formula>
    </cfRule>
  </conditionalFormatting>
  <conditionalFormatting sqref="EG41:EM41">
    <cfRule type="expression" dxfId="2740" priority="2773">
      <formula>EH$14=""</formula>
    </cfRule>
  </conditionalFormatting>
  <conditionalFormatting sqref="EG25:EM25">
    <cfRule type="expression" dxfId="2739" priority="2772">
      <formula>EH$14=""</formula>
    </cfRule>
  </conditionalFormatting>
  <conditionalFormatting sqref="EG41:EM41">
    <cfRule type="expression" dxfId="2738" priority="2771">
      <formula>EH$14=""</formula>
    </cfRule>
  </conditionalFormatting>
  <conditionalFormatting sqref="EG41:EM41">
    <cfRule type="expression" dxfId="2737" priority="2770">
      <formula>EH$14=""</formula>
    </cfRule>
  </conditionalFormatting>
  <conditionalFormatting sqref="EG41:EM41">
    <cfRule type="expression" dxfId="2736" priority="2769">
      <formula>EH$14=""</formula>
    </cfRule>
  </conditionalFormatting>
  <conditionalFormatting sqref="EG41:EM41">
    <cfRule type="expression" dxfId="2735" priority="2768">
      <formula>EH$14=""</formula>
    </cfRule>
  </conditionalFormatting>
  <conditionalFormatting sqref="EI25:EM25">
    <cfRule type="expression" dxfId="2734" priority="2767">
      <formula>EJ$14=""</formula>
    </cfRule>
  </conditionalFormatting>
  <conditionalFormatting sqref="EG41:EM41">
    <cfRule type="expression" dxfId="2733" priority="2766">
      <formula>EH$14=""</formula>
    </cfRule>
  </conditionalFormatting>
  <conditionalFormatting sqref="EG41:EM41">
    <cfRule type="expression" dxfId="2732" priority="2765">
      <formula>EH$14=""</formula>
    </cfRule>
  </conditionalFormatting>
  <conditionalFormatting sqref="EI25:EM25">
    <cfRule type="expression" dxfId="2731" priority="2764">
      <formula>EJ$14=""</formula>
    </cfRule>
  </conditionalFormatting>
  <conditionalFormatting sqref="EG41:EM41">
    <cfRule type="expression" dxfId="2730" priority="2763">
      <formula>EH$14=""</formula>
    </cfRule>
  </conditionalFormatting>
  <conditionalFormatting sqref="EG41:EM41">
    <cfRule type="expression" dxfId="2729" priority="2762">
      <formula>EH$14=""</formula>
    </cfRule>
  </conditionalFormatting>
  <conditionalFormatting sqref="EG41:EM41">
    <cfRule type="expression" dxfId="2728" priority="2761">
      <formula>EH$14=""</formula>
    </cfRule>
  </conditionalFormatting>
  <conditionalFormatting sqref="EG41:EM41">
    <cfRule type="expression" dxfId="2727" priority="2760">
      <formula>EH$14=""</formula>
    </cfRule>
  </conditionalFormatting>
  <conditionalFormatting sqref="EG41:EM41">
    <cfRule type="expression" dxfId="2726" priority="2759">
      <formula>EH$14=""</formula>
    </cfRule>
  </conditionalFormatting>
  <conditionalFormatting sqref="EG41:EM41">
    <cfRule type="expression" dxfId="2725" priority="2758">
      <formula>EH$14=""</formula>
    </cfRule>
  </conditionalFormatting>
  <conditionalFormatting sqref="EP23:EU23 EP25:EU25 EP21:EU21 EP34:EU34 EP17:EU19 EP27:EU27 EP39:EU39 EO37:EU37 EO31:EU32 EP29:EU30 EP41:EU41 EO17:EO30 EO33:EO36 EO38:EO41">
    <cfRule type="expression" dxfId="2724" priority="2757">
      <formula>EP$14=""</formula>
    </cfRule>
  </conditionalFormatting>
  <conditionalFormatting sqref="EP25:EU25">
    <cfRule type="expression" dxfId="2723" priority="2756">
      <formula>EQ$14=""</formula>
    </cfRule>
  </conditionalFormatting>
  <conditionalFormatting sqref="EP41:EU41">
    <cfRule type="expression" dxfId="2722" priority="2754">
      <formula>EQ$14=""</formula>
    </cfRule>
  </conditionalFormatting>
  <conditionalFormatting sqref="EP25:EU25">
    <cfRule type="expression" dxfId="2721" priority="2753">
      <formula>EQ$14=""</formula>
    </cfRule>
  </conditionalFormatting>
  <conditionalFormatting sqref="EP41:EU41">
    <cfRule type="expression" dxfId="2720" priority="2752">
      <formula>EQ$14=""</formula>
    </cfRule>
  </conditionalFormatting>
  <conditionalFormatting sqref="EP41:EU41">
    <cfRule type="expression" dxfId="2719" priority="2751">
      <formula>EQ$14=""</formula>
    </cfRule>
  </conditionalFormatting>
  <conditionalFormatting sqref="EP41:EU41">
    <cfRule type="expression" dxfId="2718" priority="2750">
      <formula>EQ$14=""</formula>
    </cfRule>
  </conditionalFormatting>
  <conditionalFormatting sqref="EP25:EU25">
    <cfRule type="expression" dxfId="2717" priority="2749">
      <formula>EQ$14=""</formula>
    </cfRule>
  </conditionalFormatting>
  <conditionalFormatting sqref="EP41:EU41">
    <cfRule type="expression" dxfId="2716" priority="2748">
      <formula>EQ$14=""</formula>
    </cfRule>
  </conditionalFormatting>
  <conditionalFormatting sqref="EP41:EU41">
    <cfRule type="expression" dxfId="2715" priority="2747">
      <formula>EQ$14=""</formula>
    </cfRule>
  </conditionalFormatting>
  <conditionalFormatting sqref="EP25:EU25">
    <cfRule type="expression" dxfId="2714" priority="2746">
      <formula>EQ$14=""</formula>
    </cfRule>
  </conditionalFormatting>
  <conditionalFormatting sqref="EP41:EU41">
    <cfRule type="expression" dxfId="2713" priority="2745">
      <formula>EQ$14=""</formula>
    </cfRule>
  </conditionalFormatting>
  <conditionalFormatting sqref="EP41:EU41">
    <cfRule type="expression" dxfId="2712" priority="2744">
      <formula>EQ$14=""</formula>
    </cfRule>
  </conditionalFormatting>
  <conditionalFormatting sqref="EP41:EU41">
    <cfRule type="expression" dxfId="2711" priority="2743">
      <formula>EQ$14=""</formula>
    </cfRule>
  </conditionalFormatting>
  <conditionalFormatting sqref="EP41:EU41">
    <cfRule type="expression" dxfId="2710" priority="2742">
      <formula>EQ$14=""</formula>
    </cfRule>
  </conditionalFormatting>
  <conditionalFormatting sqref="ER25:EU25">
    <cfRule type="expression" dxfId="2709" priority="2741">
      <formula>ES$14=""</formula>
    </cfRule>
  </conditionalFormatting>
  <conditionalFormatting sqref="EP41:EU41">
    <cfRule type="expression" dxfId="2708" priority="2740">
      <formula>EQ$14=""</formula>
    </cfRule>
  </conditionalFormatting>
  <conditionalFormatting sqref="EP41:EU41">
    <cfRule type="expression" dxfId="2707" priority="2739">
      <formula>EQ$14=""</formula>
    </cfRule>
  </conditionalFormatting>
  <conditionalFormatting sqref="ER25:EU25">
    <cfRule type="expression" dxfId="2706" priority="2738">
      <formula>ES$14=""</formula>
    </cfRule>
  </conditionalFormatting>
  <conditionalFormatting sqref="EP41:EU41">
    <cfRule type="expression" dxfId="2705" priority="2737">
      <formula>EQ$14=""</formula>
    </cfRule>
  </conditionalFormatting>
  <conditionalFormatting sqref="EP41:EU41">
    <cfRule type="expression" dxfId="2704" priority="2736">
      <formula>EQ$14=""</formula>
    </cfRule>
  </conditionalFormatting>
  <conditionalFormatting sqref="EP41:EU41">
    <cfRule type="expression" dxfId="2703" priority="2735">
      <formula>EQ$14=""</formula>
    </cfRule>
  </conditionalFormatting>
  <conditionalFormatting sqref="EP41:EU41">
    <cfRule type="expression" dxfId="2702" priority="2734">
      <formula>EQ$14=""</formula>
    </cfRule>
  </conditionalFormatting>
  <conditionalFormatting sqref="EP41:EU41">
    <cfRule type="expression" dxfId="2701" priority="2733">
      <formula>EQ$14=""</formula>
    </cfRule>
  </conditionalFormatting>
  <conditionalFormatting sqref="EP41:EU41">
    <cfRule type="expression" dxfId="2700" priority="2732">
      <formula>EQ$14=""</formula>
    </cfRule>
  </conditionalFormatting>
  <conditionalFormatting sqref="EP23:EV23 EP25:EV25 EP21:EV21 EP34:EV34 EP17:EV19 EP27:EV27 EP39:EV39 EO37:EV37 EO31:EV32 EP29:EV30 EP41:EV41 EO17:EO30 EO33:EO36 EO38:EO41">
    <cfRule type="expression" dxfId="2699" priority="2731">
      <formula>EP$14=""</formula>
    </cfRule>
  </conditionalFormatting>
  <conditionalFormatting sqref="EP25:EV25">
    <cfRule type="expression" dxfId="2698" priority="2730">
      <formula>EQ$14=""</formula>
    </cfRule>
  </conditionalFormatting>
  <conditionalFormatting sqref="EP41:EV41">
    <cfRule type="expression" dxfId="2697" priority="2728">
      <formula>EQ$14=""</formula>
    </cfRule>
  </conditionalFormatting>
  <conditionalFormatting sqref="EP25:EV25">
    <cfRule type="expression" dxfId="2696" priority="2727">
      <formula>EQ$14=""</formula>
    </cfRule>
  </conditionalFormatting>
  <conditionalFormatting sqref="EP41:EV41">
    <cfRule type="expression" dxfId="2695" priority="2726">
      <formula>EQ$14=""</formula>
    </cfRule>
  </conditionalFormatting>
  <conditionalFormatting sqref="EP41:EV41">
    <cfRule type="expression" dxfId="2694" priority="2725">
      <formula>EQ$14=""</formula>
    </cfRule>
  </conditionalFormatting>
  <conditionalFormatting sqref="EP41:EV41">
    <cfRule type="expression" dxfId="2693" priority="2724">
      <formula>EQ$14=""</formula>
    </cfRule>
  </conditionalFormatting>
  <conditionalFormatting sqref="EP25:EV25">
    <cfRule type="expression" dxfId="2692" priority="2723">
      <formula>EQ$14=""</formula>
    </cfRule>
  </conditionalFormatting>
  <conditionalFormatting sqref="EP41:EV41">
    <cfRule type="expression" dxfId="2691" priority="2722">
      <formula>EQ$14=""</formula>
    </cfRule>
  </conditionalFormatting>
  <conditionalFormatting sqref="EP41:EV41">
    <cfRule type="expression" dxfId="2690" priority="2721">
      <formula>EQ$14=""</formula>
    </cfRule>
  </conditionalFormatting>
  <conditionalFormatting sqref="EP23:EU23 EP25:EU25 EP21:EU21 EP34:EU34 EP17:EU19 EP27:EU27 EP39:EU39 EO37:EU37 EO31:EU32 EP29:EU30 EP41:EU42 EO17:EO30 EO33:EO36 EO38:EO42">
    <cfRule type="expression" dxfId="2689" priority="2720">
      <formula>EP$14=""</formula>
    </cfRule>
  </conditionalFormatting>
  <conditionalFormatting sqref="EP25:EU25">
    <cfRule type="expression" dxfId="2688" priority="2719">
      <formula>EQ$14=""</formula>
    </cfRule>
  </conditionalFormatting>
  <conditionalFormatting sqref="EP41:EU41">
    <cfRule type="expression" dxfId="2687" priority="2717">
      <formula>EQ$14=""</formula>
    </cfRule>
  </conditionalFormatting>
  <conditionalFormatting sqref="EP25:EU25">
    <cfRule type="expression" dxfId="2686" priority="2716">
      <formula>EQ$14=""</formula>
    </cfRule>
  </conditionalFormatting>
  <conditionalFormatting sqref="EP41:EU41">
    <cfRule type="expression" dxfId="2685" priority="2715">
      <formula>EQ$14=""</formula>
    </cfRule>
  </conditionalFormatting>
  <conditionalFormatting sqref="EP41:EU41">
    <cfRule type="expression" dxfId="2684" priority="2714">
      <formula>EQ$14=""</formula>
    </cfRule>
  </conditionalFormatting>
  <conditionalFormatting sqref="EP41:EU41">
    <cfRule type="expression" dxfId="2683" priority="2713">
      <formula>EQ$14=""</formula>
    </cfRule>
  </conditionalFormatting>
  <conditionalFormatting sqref="EP25:EU25">
    <cfRule type="expression" dxfId="2682" priority="2712">
      <formula>EQ$14=""</formula>
    </cfRule>
  </conditionalFormatting>
  <conditionalFormatting sqref="EP41:EU41">
    <cfRule type="expression" dxfId="2681" priority="2711">
      <formula>EQ$14=""</formula>
    </cfRule>
  </conditionalFormatting>
  <conditionalFormatting sqref="EP41:EU41">
    <cfRule type="expression" dxfId="2680" priority="2710">
      <formula>EQ$14=""</formula>
    </cfRule>
  </conditionalFormatting>
  <conditionalFormatting sqref="EP25:EU25">
    <cfRule type="expression" dxfId="2679" priority="2709">
      <formula>EQ$14=""</formula>
    </cfRule>
  </conditionalFormatting>
  <conditionalFormatting sqref="EP41:EU41">
    <cfRule type="expression" dxfId="2678" priority="2708">
      <formula>EQ$14=""</formula>
    </cfRule>
  </conditionalFormatting>
  <conditionalFormatting sqref="EP41:EU41">
    <cfRule type="expression" dxfId="2677" priority="2707">
      <formula>EQ$14=""</formula>
    </cfRule>
  </conditionalFormatting>
  <conditionalFormatting sqref="EP41:EU41">
    <cfRule type="expression" dxfId="2676" priority="2706">
      <formula>EQ$14=""</formula>
    </cfRule>
  </conditionalFormatting>
  <conditionalFormatting sqref="EP41:EU41">
    <cfRule type="expression" dxfId="2675" priority="2705">
      <formula>EQ$14=""</formula>
    </cfRule>
  </conditionalFormatting>
  <conditionalFormatting sqref="ER25:EU25">
    <cfRule type="expression" dxfId="2674" priority="2704">
      <formula>ES$14=""</formula>
    </cfRule>
  </conditionalFormatting>
  <conditionalFormatting sqref="EP41:EU41">
    <cfRule type="expression" dxfId="2673" priority="2703">
      <formula>EQ$14=""</formula>
    </cfRule>
  </conditionalFormatting>
  <conditionalFormatting sqref="EP41:EU41">
    <cfRule type="expression" dxfId="2672" priority="2702">
      <formula>EQ$14=""</formula>
    </cfRule>
  </conditionalFormatting>
  <conditionalFormatting sqref="ER25:EU25">
    <cfRule type="expression" dxfId="2671" priority="2701">
      <formula>ES$14=""</formula>
    </cfRule>
  </conditionalFormatting>
  <conditionalFormatting sqref="EP41:EU41">
    <cfRule type="expression" dxfId="2670" priority="2700">
      <formula>EQ$14=""</formula>
    </cfRule>
  </conditionalFormatting>
  <conditionalFormatting sqref="EP41:EU41">
    <cfRule type="expression" dxfId="2669" priority="2699">
      <formula>EQ$14=""</formula>
    </cfRule>
  </conditionalFormatting>
  <conditionalFormatting sqref="EP41:EU41">
    <cfRule type="expression" dxfId="2668" priority="2698">
      <formula>EQ$14=""</formula>
    </cfRule>
  </conditionalFormatting>
  <conditionalFormatting sqref="EP41:EU41">
    <cfRule type="expression" dxfId="2667" priority="2697">
      <formula>EQ$14=""</formula>
    </cfRule>
  </conditionalFormatting>
  <conditionalFormatting sqref="EP41:EU41">
    <cfRule type="expression" dxfId="2666" priority="2696">
      <formula>EQ$14=""</formula>
    </cfRule>
  </conditionalFormatting>
  <conditionalFormatting sqref="EP41:EU41">
    <cfRule type="expression" dxfId="2665" priority="2695">
      <formula>EQ$14=""</formula>
    </cfRule>
  </conditionalFormatting>
  <conditionalFormatting sqref="EP23:EV23 EP25:EV25 EP21:EV21 EP34:EV34 EP17:EV19 EP27:EV27 EP39:EV39 EO37:EV37 EO31:EV32 EP29:EV30 EP41:EV42 EO17:EO30 EO33:EO36 EO38:EO42">
    <cfRule type="expression" dxfId="2664" priority="2694">
      <formula>EP$14=""</formula>
    </cfRule>
  </conditionalFormatting>
  <conditionalFormatting sqref="EP25:EV25">
    <cfRule type="expression" dxfId="2663" priority="2693">
      <formula>EQ$14=""</formula>
    </cfRule>
  </conditionalFormatting>
  <conditionalFormatting sqref="EP41:EV41">
    <cfRule type="expression" dxfId="2662" priority="2691">
      <formula>EQ$14=""</formula>
    </cfRule>
  </conditionalFormatting>
  <conditionalFormatting sqref="EP25:EV25">
    <cfRule type="expression" dxfId="2661" priority="2690">
      <formula>EQ$14=""</formula>
    </cfRule>
  </conditionalFormatting>
  <conditionalFormatting sqref="EP41:EV41">
    <cfRule type="expression" dxfId="2660" priority="2689">
      <formula>EQ$14=""</formula>
    </cfRule>
  </conditionalFormatting>
  <conditionalFormatting sqref="EP41:EV41">
    <cfRule type="expression" dxfId="2659" priority="2688">
      <formula>EQ$14=""</formula>
    </cfRule>
  </conditionalFormatting>
  <conditionalFormatting sqref="EP41:EV41">
    <cfRule type="expression" dxfId="2658" priority="2687">
      <formula>EQ$14=""</formula>
    </cfRule>
  </conditionalFormatting>
  <conditionalFormatting sqref="EP25:EV25">
    <cfRule type="expression" dxfId="2657" priority="2686">
      <formula>EQ$14=""</formula>
    </cfRule>
  </conditionalFormatting>
  <conditionalFormatting sqref="EP41:EV41">
    <cfRule type="expression" dxfId="2656" priority="2685">
      <formula>EQ$14=""</formula>
    </cfRule>
  </conditionalFormatting>
  <conditionalFormatting sqref="EP41:EV41">
    <cfRule type="expression" dxfId="2655" priority="2684">
      <formula>EQ$14=""</formula>
    </cfRule>
  </conditionalFormatting>
  <conditionalFormatting sqref="EP25:EV25">
    <cfRule type="expression" dxfId="2654" priority="2683">
      <formula>EQ$14=""</formula>
    </cfRule>
  </conditionalFormatting>
  <conditionalFormatting sqref="EP41:EV41">
    <cfRule type="expression" dxfId="2653" priority="2682">
      <formula>EQ$14=""</formula>
    </cfRule>
  </conditionalFormatting>
  <conditionalFormatting sqref="EP41:EV41">
    <cfRule type="expression" dxfId="2652" priority="2681">
      <formula>EQ$14=""</formula>
    </cfRule>
  </conditionalFormatting>
  <conditionalFormatting sqref="EP41:EV41">
    <cfRule type="expression" dxfId="2651" priority="2680">
      <formula>EQ$14=""</formula>
    </cfRule>
  </conditionalFormatting>
  <conditionalFormatting sqref="EP41:EV41">
    <cfRule type="expression" dxfId="2650" priority="2679">
      <formula>EQ$14=""</formula>
    </cfRule>
  </conditionalFormatting>
  <conditionalFormatting sqref="ER25:EV25">
    <cfRule type="expression" dxfId="2649" priority="2678">
      <formula>ES$14=""</formula>
    </cfRule>
  </conditionalFormatting>
  <conditionalFormatting sqref="EP41:EV41">
    <cfRule type="expression" dxfId="2648" priority="2677">
      <formula>EQ$14=""</formula>
    </cfRule>
  </conditionalFormatting>
  <conditionalFormatting sqref="EP41:EV41">
    <cfRule type="expression" dxfId="2647" priority="2676">
      <formula>EQ$14=""</formula>
    </cfRule>
  </conditionalFormatting>
  <conditionalFormatting sqref="ER25:EV25">
    <cfRule type="expression" dxfId="2646" priority="2675">
      <formula>ES$14=""</formula>
    </cfRule>
  </conditionalFormatting>
  <conditionalFormatting sqref="EP41:EV41">
    <cfRule type="expression" dxfId="2645" priority="2674">
      <formula>EQ$14=""</formula>
    </cfRule>
  </conditionalFormatting>
  <conditionalFormatting sqref="EP41:EV41">
    <cfRule type="expression" dxfId="2644" priority="2673">
      <formula>EQ$14=""</formula>
    </cfRule>
  </conditionalFormatting>
  <conditionalFormatting sqref="EP41:EV41">
    <cfRule type="expression" dxfId="2643" priority="2672">
      <formula>EQ$14=""</formula>
    </cfRule>
  </conditionalFormatting>
  <conditionalFormatting sqref="EP41:EV41">
    <cfRule type="expression" dxfId="2642" priority="2671">
      <formula>EQ$14=""</formula>
    </cfRule>
  </conditionalFormatting>
  <conditionalFormatting sqref="EP41:EV41">
    <cfRule type="expression" dxfId="2641" priority="2670">
      <formula>EQ$14=""</formula>
    </cfRule>
  </conditionalFormatting>
  <conditionalFormatting sqref="EP41:EV41">
    <cfRule type="expression" dxfId="2640" priority="2669">
      <formula>EQ$14=""</formula>
    </cfRule>
  </conditionalFormatting>
  <conditionalFormatting sqref="EY23:FD23 EY25:FD25 EY21:FD21 EY34:FD34 EY17:FD19 EY27:FD27 EY39:FD39 EX37:FD37 EX31:FD32 EY29:FD30 EY41:FD41 EX17:EX30 EX33:EX36 EX38:EX41">
    <cfRule type="expression" dxfId="2639" priority="2668">
      <formula>EY$14=""</formula>
    </cfRule>
  </conditionalFormatting>
  <conditionalFormatting sqref="EY25:FD25">
    <cfRule type="expression" dxfId="2638" priority="2667">
      <formula>EZ$14=""</formula>
    </cfRule>
  </conditionalFormatting>
  <conditionalFormatting sqref="EY41:FD41">
    <cfRule type="expression" dxfId="2637" priority="2665">
      <formula>EZ$14=""</formula>
    </cfRule>
  </conditionalFormatting>
  <conditionalFormatting sqref="EY25:FD25">
    <cfRule type="expression" dxfId="2636" priority="2664">
      <formula>EZ$14=""</formula>
    </cfRule>
  </conditionalFormatting>
  <conditionalFormatting sqref="EY41:FD41">
    <cfRule type="expression" dxfId="2635" priority="2663">
      <formula>EZ$14=""</formula>
    </cfRule>
  </conditionalFormatting>
  <conditionalFormatting sqref="EY41:FD41">
    <cfRule type="expression" dxfId="2634" priority="2662">
      <formula>EZ$14=""</formula>
    </cfRule>
  </conditionalFormatting>
  <conditionalFormatting sqref="EY41:FD41">
    <cfRule type="expression" dxfId="2633" priority="2661">
      <formula>EZ$14=""</formula>
    </cfRule>
  </conditionalFormatting>
  <conditionalFormatting sqref="EY25:FD25">
    <cfRule type="expression" dxfId="2632" priority="2660">
      <formula>EZ$14=""</formula>
    </cfRule>
  </conditionalFormatting>
  <conditionalFormatting sqref="EY41:FD41">
    <cfRule type="expression" dxfId="2631" priority="2659">
      <formula>EZ$14=""</formula>
    </cfRule>
  </conditionalFormatting>
  <conditionalFormatting sqref="EY41:FD41">
    <cfRule type="expression" dxfId="2630" priority="2658">
      <formula>EZ$14=""</formula>
    </cfRule>
  </conditionalFormatting>
  <conditionalFormatting sqref="EY25:FD25">
    <cfRule type="expression" dxfId="2629" priority="2657">
      <formula>EZ$14=""</formula>
    </cfRule>
  </conditionalFormatting>
  <conditionalFormatting sqref="EY41:FD41">
    <cfRule type="expression" dxfId="2628" priority="2656">
      <formula>EZ$14=""</formula>
    </cfRule>
  </conditionalFormatting>
  <conditionalFormatting sqref="EY41:FD41">
    <cfRule type="expression" dxfId="2627" priority="2655">
      <formula>EZ$14=""</formula>
    </cfRule>
  </conditionalFormatting>
  <conditionalFormatting sqref="EY41:FD41">
    <cfRule type="expression" dxfId="2626" priority="2654">
      <formula>EZ$14=""</formula>
    </cfRule>
  </conditionalFormatting>
  <conditionalFormatting sqref="EY41:FD41">
    <cfRule type="expression" dxfId="2625" priority="2653">
      <formula>EZ$14=""</formula>
    </cfRule>
  </conditionalFormatting>
  <conditionalFormatting sqref="FA25:FD25">
    <cfRule type="expression" dxfId="2624" priority="2652">
      <formula>FB$14=""</formula>
    </cfRule>
  </conditionalFormatting>
  <conditionalFormatting sqref="EY41:FD41">
    <cfRule type="expression" dxfId="2623" priority="2651">
      <formula>EZ$14=""</formula>
    </cfRule>
  </conditionalFormatting>
  <conditionalFormatting sqref="EY41:FD41">
    <cfRule type="expression" dxfId="2622" priority="2650">
      <formula>EZ$14=""</formula>
    </cfRule>
  </conditionalFormatting>
  <conditionalFormatting sqref="FA25:FD25">
    <cfRule type="expression" dxfId="2621" priority="2649">
      <formula>FB$14=""</formula>
    </cfRule>
  </conditionalFormatting>
  <conditionalFormatting sqref="EY41:FD41">
    <cfRule type="expression" dxfId="2620" priority="2648">
      <formula>EZ$14=""</formula>
    </cfRule>
  </conditionalFormatting>
  <conditionalFormatting sqref="EY41:FD41">
    <cfRule type="expression" dxfId="2619" priority="2647">
      <formula>EZ$14=""</formula>
    </cfRule>
  </conditionalFormatting>
  <conditionalFormatting sqref="EY41:FD41">
    <cfRule type="expression" dxfId="2618" priority="2646">
      <formula>EZ$14=""</formula>
    </cfRule>
  </conditionalFormatting>
  <conditionalFormatting sqref="EY41:FD41">
    <cfRule type="expression" dxfId="2617" priority="2645">
      <formula>EZ$14=""</formula>
    </cfRule>
  </conditionalFormatting>
  <conditionalFormatting sqref="EY41:FD41">
    <cfRule type="expression" dxfId="2616" priority="2644">
      <formula>EZ$14=""</formula>
    </cfRule>
  </conditionalFormatting>
  <conditionalFormatting sqref="EY41:FD41">
    <cfRule type="expression" dxfId="2615" priority="2643">
      <formula>EZ$14=""</formula>
    </cfRule>
  </conditionalFormatting>
  <conditionalFormatting sqref="EY23:FE23 EY25:FE25 EY21:FE21 EY34:FE34 EY17:FE19 EY27:FE27 EY39:FE39 EX37:FE37 EX31:FE32 EY29:FE30 EY41:FE41 EX17:EX30 EX33:EX36 EX38:EX41">
    <cfRule type="expression" dxfId="2614" priority="2642">
      <formula>EY$14=""</formula>
    </cfRule>
  </conditionalFormatting>
  <conditionalFormatting sqref="EY25:FE25">
    <cfRule type="expression" dxfId="2613" priority="2641">
      <formula>EZ$14=""</formula>
    </cfRule>
  </conditionalFormatting>
  <conditionalFormatting sqref="EY41:FE41">
    <cfRule type="expression" dxfId="2612" priority="2639">
      <formula>EZ$14=""</formula>
    </cfRule>
  </conditionalFormatting>
  <conditionalFormatting sqref="EY25:FE25">
    <cfRule type="expression" dxfId="2611" priority="2638">
      <formula>EZ$14=""</formula>
    </cfRule>
  </conditionalFormatting>
  <conditionalFormatting sqref="EY41:FE41">
    <cfRule type="expression" dxfId="2610" priority="2637">
      <formula>EZ$14=""</formula>
    </cfRule>
  </conditionalFormatting>
  <conditionalFormatting sqref="EY41:FE41">
    <cfRule type="expression" dxfId="2609" priority="2636">
      <formula>EZ$14=""</formula>
    </cfRule>
  </conditionalFormatting>
  <conditionalFormatting sqref="EY41:FE41">
    <cfRule type="expression" dxfId="2608" priority="2635">
      <formula>EZ$14=""</formula>
    </cfRule>
  </conditionalFormatting>
  <conditionalFormatting sqref="EY25:FE25">
    <cfRule type="expression" dxfId="2607" priority="2634">
      <formula>EZ$14=""</formula>
    </cfRule>
  </conditionalFormatting>
  <conditionalFormatting sqref="EY41:FE41">
    <cfRule type="expression" dxfId="2606" priority="2633">
      <formula>EZ$14=""</formula>
    </cfRule>
  </conditionalFormatting>
  <conditionalFormatting sqref="EY41:FE41">
    <cfRule type="expression" dxfId="2605" priority="2632">
      <formula>EZ$14=""</formula>
    </cfRule>
  </conditionalFormatting>
  <conditionalFormatting sqref="EY23:FD23 EY25:FD25 EY21:FD21 EY34:FD34 EY17:FD19 EY27:FD27 EY39:FD39 EX37:FD37 EX31:FD32 EY29:FD30 EY41:FD42 EX17:EX30 EX33:EX36 EX38:EX42">
    <cfRule type="expression" dxfId="2604" priority="2631">
      <formula>EY$14=""</formula>
    </cfRule>
  </conditionalFormatting>
  <conditionalFormatting sqref="EY25:FD25">
    <cfRule type="expression" dxfId="2603" priority="2630">
      <formula>EZ$14=""</formula>
    </cfRule>
  </conditionalFormatting>
  <conditionalFormatting sqref="EY41:FD41">
    <cfRule type="expression" dxfId="2602" priority="2628">
      <formula>EZ$14=""</formula>
    </cfRule>
  </conditionalFormatting>
  <conditionalFormatting sqref="EY25:FD25">
    <cfRule type="expression" dxfId="2601" priority="2627">
      <formula>EZ$14=""</formula>
    </cfRule>
  </conditionalFormatting>
  <conditionalFormatting sqref="EY41:FD41">
    <cfRule type="expression" dxfId="2600" priority="2626">
      <formula>EZ$14=""</formula>
    </cfRule>
  </conditionalFormatting>
  <conditionalFormatting sqref="EY41:FD41">
    <cfRule type="expression" dxfId="2599" priority="2625">
      <formula>EZ$14=""</formula>
    </cfRule>
  </conditionalFormatting>
  <conditionalFormatting sqref="EY41:FD41">
    <cfRule type="expression" dxfId="2598" priority="2624">
      <formula>EZ$14=""</formula>
    </cfRule>
  </conditionalFormatting>
  <conditionalFormatting sqref="EY25:FD25">
    <cfRule type="expression" dxfId="2597" priority="2623">
      <formula>EZ$14=""</formula>
    </cfRule>
  </conditionalFormatting>
  <conditionalFormatting sqref="EY41:FD41">
    <cfRule type="expression" dxfId="2596" priority="2622">
      <formula>EZ$14=""</formula>
    </cfRule>
  </conditionalFormatting>
  <conditionalFormatting sqref="EY41:FD41">
    <cfRule type="expression" dxfId="2595" priority="2621">
      <formula>EZ$14=""</formula>
    </cfRule>
  </conditionalFormatting>
  <conditionalFormatting sqref="EY25:FD25">
    <cfRule type="expression" dxfId="2594" priority="2620">
      <formula>EZ$14=""</formula>
    </cfRule>
  </conditionalFormatting>
  <conditionalFormatting sqref="EY41:FD41">
    <cfRule type="expression" dxfId="2593" priority="2619">
      <formula>EZ$14=""</formula>
    </cfRule>
  </conditionalFormatting>
  <conditionalFormatting sqref="EY41:FD41">
    <cfRule type="expression" dxfId="2592" priority="2618">
      <formula>EZ$14=""</formula>
    </cfRule>
  </conditionalFormatting>
  <conditionalFormatting sqref="EY41:FD41">
    <cfRule type="expression" dxfId="2591" priority="2617">
      <formula>EZ$14=""</formula>
    </cfRule>
  </conditionalFormatting>
  <conditionalFormatting sqref="EY41:FD41">
    <cfRule type="expression" dxfId="2590" priority="2616">
      <formula>EZ$14=""</formula>
    </cfRule>
  </conditionalFormatting>
  <conditionalFormatting sqref="FA25:FD25">
    <cfRule type="expression" dxfId="2589" priority="2615">
      <formula>FB$14=""</formula>
    </cfRule>
  </conditionalFormatting>
  <conditionalFormatting sqref="EY41:FD41">
    <cfRule type="expression" dxfId="2588" priority="2614">
      <formula>EZ$14=""</formula>
    </cfRule>
  </conditionalFormatting>
  <conditionalFormatting sqref="EY41:FD41">
    <cfRule type="expression" dxfId="2587" priority="2613">
      <formula>EZ$14=""</formula>
    </cfRule>
  </conditionalFormatting>
  <conditionalFormatting sqref="FA25:FD25">
    <cfRule type="expression" dxfId="2586" priority="2612">
      <formula>FB$14=""</formula>
    </cfRule>
  </conditionalFormatting>
  <conditionalFormatting sqref="EY41:FD41">
    <cfRule type="expression" dxfId="2585" priority="2611">
      <formula>EZ$14=""</formula>
    </cfRule>
  </conditionalFormatting>
  <conditionalFormatting sqref="EY41:FD41">
    <cfRule type="expression" dxfId="2584" priority="2610">
      <formula>EZ$14=""</formula>
    </cfRule>
  </conditionalFormatting>
  <conditionalFormatting sqref="EY41:FD41">
    <cfRule type="expression" dxfId="2583" priority="2609">
      <formula>EZ$14=""</formula>
    </cfRule>
  </conditionalFormatting>
  <conditionalFormatting sqref="EY41:FD41">
    <cfRule type="expression" dxfId="2582" priority="2608">
      <formula>EZ$14=""</formula>
    </cfRule>
  </conditionalFormatting>
  <conditionalFormatting sqref="EY41:FD41">
    <cfRule type="expression" dxfId="2581" priority="2607">
      <formula>EZ$14=""</formula>
    </cfRule>
  </conditionalFormatting>
  <conditionalFormatting sqref="EY41:FD41">
    <cfRule type="expression" dxfId="2580" priority="2606">
      <formula>EZ$14=""</formula>
    </cfRule>
  </conditionalFormatting>
  <conditionalFormatting sqref="EY23:FE23 EY25:FE25 EY21:FE21 EY34:FE34 EY17:FE19 EY27:FE27 EY39:FE39 EX37:FE37 EX31:FE32 EY29:FE30 EY41:FE42 EX17:EX30 EX33:EX36 EX38:EX42">
    <cfRule type="expression" dxfId="2579" priority="2605">
      <formula>EY$14=""</formula>
    </cfRule>
  </conditionalFormatting>
  <conditionalFormatting sqref="EY25:FE25">
    <cfRule type="expression" dxfId="2578" priority="2604">
      <formula>EZ$14=""</formula>
    </cfRule>
  </conditionalFormatting>
  <conditionalFormatting sqref="EY41:FE41">
    <cfRule type="expression" dxfId="2577" priority="2602">
      <formula>EZ$14=""</formula>
    </cfRule>
  </conditionalFormatting>
  <conditionalFormatting sqref="EY25:FE25">
    <cfRule type="expression" dxfId="2576" priority="2601">
      <formula>EZ$14=""</formula>
    </cfRule>
  </conditionalFormatting>
  <conditionalFormatting sqref="EY41:FE41">
    <cfRule type="expression" dxfId="2575" priority="2600">
      <formula>EZ$14=""</formula>
    </cfRule>
  </conditionalFormatting>
  <conditionalFormatting sqref="EY41:FE41">
    <cfRule type="expression" dxfId="2574" priority="2599">
      <formula>EZ$14=""</formula>
    </cfRule>
  </conditionalFormatting>
  <conditionalFormatting sqref="EY41:FE41">
    <cfRule type="expression" dxfId="2573" priority="2598">
      <formula>EZ$14=""</formula>
    </cfRule>
  </conditionalFormatting>
  <conditionalFormatting sqref="EY25:FE25">
    <cfRule type="expression" dxfId="2572" priority="2597">
      <formula>EZ$14=""</formula>
    </cfRule>
  </conditionalFormatting>
  <conditionalFormatting sqref="EY41:FE41">
    <cfRule type="expression" dxfId="2571" priority="2596">
      <formula>EZ$14=""</formula>
    </cfRule>
  </conditionalFormatting>
  <conditionalFormatting sqref="EY41:FE41">
    <cfRule type="expression" dxfId="2570" priority="2595">
      <formula>EZ$14=""</formula>
    </cfRule>
  </conditionalFormatting>
  <conditionalFormatting sqref="EY25:FE25">
    <cfRule type="expression" dxfId="2569" priority="2594">
      <formula>EZ$14=""</formula>
    </cfRule>
  </conditionalFormatting>
  <conditionalFormatting sqref="EY41:FE41">
    <cfRule type="expression" dxfId="2568" priority="2593">
      <formula>EZ$14=""</formula>
    </cfRule>
  </conditionalFormatting>
  <conditionalFormatting sqref="EY41:FE41">
    <cfRule type="expression" dxfId="2567" priority="2592">
      <formula>EZ$14=""</formula>
    </cfRule>
  </conditionalFormatting>
  <conditionalFormatting sqref="EY41:FE41">
    <cfRule type="expression" dxfId="2566" priority="2591">
      <formula>EZ$14=""</formula>
    </cfRule>
  </conditionalFormatting>
  <conditionalFormatting sqref="EY41:FE41">
    <cfRule type="expression" dxfId="2565" priority="2590">
      <formula>EZ$14=""</formula>
    </cfRule>
  </conditionalFormatting>
  <conditionalFormatting sqref="FA25:FE25">
    <cfRule type="expression" dxfId="2564" priority="2589">
      <formula>FB$14=""</formula>
    </cfRule>
  </conditionalFormatting>
  <conditionalFormatting sqref="EY41:FE41">
    <cfRule type="expression" dxfId="2563" priority="2588">
      <formula>EZ$14=""</formula>
    </cfRule>
  </conditionalFormatting>
  <conditionalFormatting sqref="EY41:FE41">
    <cfRule type="expression" dxfId="2562" priority="2587">
      <formula>EZ$14=""</formula>
    </cfRule>
  </conditionalFormatting>
  <conditionalFormatting sqref="FA25:FE25">
    <cfRule type="expression" dxfId="2561" priority="2586">
      <formula>FB$14=""</formula>
    </cfRule>
  </conditionalFormatting>
  <conditionalFormatting sqref="EY41:FE41">
    <cfRule type="expression" dxfId="2560" priority="2585">
      <formula>EZ$14=""</formula>
    </cfRule>
  </conditionalFormatting>
  <conditionalFormatting sqref="EY41:FE41">
    <cfRule type="expression" dxfId="2559" priority="2584">
      <formula>EZ$14=""</formula>
    </cfRule>
  </conditionalFormatting>
  <conditionalFormatting sqref="EY41:FE41">
    <cfRule type="expression" dxfId="2558" priority="2583">
      <formula>EZ$14=""</formula>
    </cfRule>
  </conditionalFormatting>
  <conditionalFormatting sqref="EY41:FE41">
    <cfRule type="expression" dxfId="2557" priority="2582">
      <formula>EZ$14=""</formula>
    </cfRule>
  </conditionalFormatting>
  <conditionalFormatting sqref="EY41:FE41">
    <cfRule type="expression" dxfId="2556" priority="2581">
      <formula>EZ$14=""</formula>
    </cfRule>
  </conditionalFormatting>
  <conditionalFormatting sqref="EY41:FE41">
    <cfRule type="expression" dxfId="2555" priority="2580">
      <formula>EZ$14=""</formula>
    </cfRule>
  </conditionalFormatting>
  <conditionalFormatting sqref="FH23:FM23 FH25:FM25 FH21:FM21 FH34:FM34 FH17:FM19 FH27:FM27 FH39:FM39 FG37:FM37 FG31:FM32 FH29:FM30 FH41:FM41 FG17:FG30 FG33:FG36 FG38:FG41">
    <cfRule type="expression" dxfId="2554" priority="2579">
      <formula>FH$14=""</formula>
    </cfRule>
  </conditionalFormatting>
  <conditionalFormatting sqref="FH25:FM25">
    <cfRule type="expression" dxfId="2553" priority="2578">
      <formula>FI$14=""</formula>
    </cfRule>
  </conditionalFormatting>
  <conditionalFormatting sqref="FH41:FM41">
    <cfRule type="expression" dxfId="2552" priority="2576">
      <formula>FI$14=""</formula>
    </cfRule>
  </conditionalFormatting>
  <conditionalFormatting sqref="FH25:FM25">
    <cfRule type="expression" dxfId="2551" priority="2575">
      <formula>FI$14=""</formula>
    </cfRule>
  </conditionalFormatting>
  <conditionalFormatting sqref="FH41:FM41">
    <cfRule type="expression" dxfId="2550" priority="2574">
      <formula>FI$14=""</formula>
    </cfRule>
  </conditionalFormatting>
  <conditionalFormatting sqref="FH41:FM41">
    <cfRule type="expression" dxfId="2549" priority="2573">
      <formula>FI$14=""</formula>
    </cfRule>
  </conditionalFormatting>
  <conditionalFormatting sqref="FH41:FM41">
    <cfRule type="expression" dxfId="2548" priority="2572">
      <formula>FI$14=""</formula>
    </cfRule>
  </conditionalFormatting>
  <conditionalFormatting sqref="FH25:FM25">
    <cfRule type="expression" dxfId="2547" priority="2571">
      <formula>FI$14=""</formula>
    </cfRule>
  </conditionalFormatting>
  <conditionalFormatting sqref="FH41:FM41">
    <cfRule type="expression" dxfId="2546" priority="2570">
      <formula>FI$14=""</formula>
    </cfRule>
  </conditionalFormatting>
  <conditionalFormatting sqref="FH41:FM41">
    <cfRule type="expression" dxfId="2545" priority="2569">
      <formula>FI$14=""</formula>
    </cfRule>
  </conditionalFormatting>
  <conditionalFormatting sqref="FH25:FM25">
    <cfRule type="expression" dxfId="2544" priority="2568">
      <formula>FI$14=""</formula>
    </cfRule>
  </conditionalFormatting>
  <conditionalFormatting sqref="FH41:FM41">
    <cfRule type="expression" dxfId="2543" priority="2567">
      <formula>FI$14=""</formula>
    </cfRule>
  </conditionalFormatting>
  <conditionalFormatting sqref="FH41:FM41">
    <cfRule type="expression" dxfId="2542" priority="2566">
      <formula>FI$14=""</formula>
    </cfRule>
  </conditionalFormatting>
  <conditionalFormatting sqref="FH41:FM41">
    <cfRule type="expression" dxfId="2541" priority="2565">
      <formula>FI$14=""</formula>
    </cfRule>
  </conditionalFormatting>
  <conditionalFormatting sqref="FH41:FM41">
    <cfRule type="expression" dxfId="2540" priority="2564">
      <formula>FI$14=""</formula>
    </cfRule>
  </conditionalFormatting>
  <conditionalFormatting sqref="FJ25:FM25">
    <cfRule type="expression" dxfId="2539" priority="2563">
      <formula>FK$14=""</formula>
    </cfRule>
  </conditionalFormatting>
  <conditionalFormatting sqref="FH41:FM41">
    <cfRule type="expression" dxfId="2538" priority="2562">
      <formula>FI$14=""</formula>
    </cfRule>
  </conditionalFormatting>
  <conditionalFormatting sqref="FH41:FM41">
    <cfRule type="expression" dxfId="2537" priority="2561">
      <formula>FI$14=""</formula>
    </cfRule>
  </conditionalFormatting>
  <conditionalFormatting sqref="FJ25:FM25">
    <cfRule type="expression" dxfId="2536" priority="2560">
      <formula>FK$14=""</formula>
    </cfRule>
  </conditionalFormatting>
  <conditionalFormatting sqref="FH41:FM41">
    <cfRule type="expression" dxfId="2535" priority="2559">
      <formula>FI$14=""</formula>
    </cfRule>
  </conditionalFormatting>
  <conditionalFormatting sqref="FH41:FM41">
    <cfRule type="expression" dxfId="2534" priority="2558">
      <formula>FI$14=""</formula>
    </cfRule>
  </conditionalFormatting>
  <conditionalFormatting sqref="FH41:FM41">
    <cfRule type="expression" dxfId="2533" priority="2557">
      <formula>FI$14=""</formula>
    </cfRule>
  </conditionalFormatting>
  <conditionalFormatting sqref="FH41:FM41">
    <cfRule type="expression" dxfId="2532" priority="2556">
      <formula>FI$14=""</formula>
    </cfRule>
  </conditionalFormatting>
  <conditionalFormatting sqref="FH41:FM41">
    <cfRule type="expression" dxfId="2531" priority="2555">
      <formula>FI$14=""</formula>
    </cfRule>
  </conditionalFormatting>
  <conditionalFormatting sqref="FH41:FM41">
    <cfRule type="expression" dxfId="2530" priority="2554">
      <formula>FI$14=""</formula>
    </cfRule>
  </conditionalFormatting>
  <conditionalFormatting sqref="FH23:FN23 FH25:FN25 FH21:FN21 FH34:FN34 FH17:FN19 FH27:FN27 FH39:FN39 FG37:FN37 FG31:FN32 FH29:FN30 FH41:FN41 FG17:FG30 FG33:FG36 FG38:FG41">
    <cfRule type="expression" dxfId="2529" priority="2553">
      <formula>FH$14=""</formula>
    </cfRule>
  </conditionalFormatting>
  <conditionalFormatting sqref="FH25:FN25">
    <cfRule type="expression" dxfId="2528" priority="2552">
      <formula>FI$14=""</formula>
    </cfRule>
  </conditionalFormatting>
  <conditionalFormatting sqref="FH41:FN41">
    <cfRule type="expression" dxfId="2527" priority="2550">
      <formula>FI$14=""</formula>
    </cfRule>
  </conditionalFormatting>
  <conditionalFormatting sqref="FH25:FN25">
    <cfRule type="expression" dxfId="2526" priority="2549">
      <formula>FI$14=""</formula>
    </cfRule>
  </conditionalFormatting>
  <conditionalFormatting sqref="FH41:FN41">
    <cfRule type="expression" dxfId="2525" priority="2548">
      <formula>FI$14=""</formula>
    </cfRule>
  </conditionalFormatting>
  <conditionalFormatting sqref="FH41:FN41">
    <cfRule type="expression" dxfId="2524" priority="2547">
      <formula>FI$14=""</formula>
    </cfRule>
  </conditionalFormatting>
  <conditionalFormatting sqref="FH41:FN41">
    <cfRule type="expression" dxfId="2523" priority="2546">
      <formula>FI$14=""</formula>
    </cfRule>
  </conditionalFormatting>
  <conditionalFormatting sqref="FH25:FN25">
    <cfRule type="expression" dxfId="2522" priority="2545">
      <formula>FI$14=""</formula>
    </cfRule>
  </conditionalFormatting>
  <conditionalFormatting sqref="FH41:FN41">
    <cfRule type="expression" dxfId="2521" priority="2544">
      <formula>FI$14=""</formula>
    </cfRule>
  </conditionalFormatting>
  <conditionalFormatting sqref="FH41:FN41">
    <cfRule type="expression" dxfId="2520" priority="2543">
      <formula>FI$14=""</formula>
    </cfRule>
  </conditionalFormatting>
  <conditionalFormatting sqref="FH23:FM23 FH25:FM25 FH21:FM21 FH34:FM34 FH17:FM19 FH27:FM27 FH39:FM39 FG37:FM37 FG31:FM32 FH29:FM30 FH41:FM42 FG17:FG30 FG33:FG36 FG38:FG42">
    <cfRule type="expression" dxfId="2519" priority="2542">
      <formula>FH$14=""</formula>
    </cfRule>
  </conditionalFormatting>
  <conditionalFormatting sqref="FH25:FM25">
    <cfRule type="expression" dxfId="2518" priority="2541">
      <formula>FI$14=""</formula>
    </cfRule>
  </conditionalFormatting>
  <conditionalFormatting sqref="FH41:FM41">
    <cfRule type="expression" dxfId="2517" priority="2539">
      <formula>FI$14=""</formula>
    </cfRule>
  </conditionalFormatting>
  <conditionalFormatting sqref="FH25:FM25">
    <cfRule type="expression" dxfId="2516" priority="2538">
      <formula>FI$14=""</formula>
    </cfRule>
  </conditionalFormatting>
  <conditionalFormatting sqref="FH41:FM41">
    <cfRule type="expression" dxfId="2515" priority="2537">
      <formula>FI$14=""</formula>
    </cfRule>
  </conditionalFormatting>
  <conditionalFormatting sqref="FH41:FM41">
    <cfRule type="expression" dxfId="2514" priority="2536">
      <formula>FI$14=""</formula>
    </cfRule>
  </conditionalFormatting>
  <conditionalFormatting sqref="FH41:FM41">
    <cfRule type="expression" dxfId="2513" priority="2535">
      <formula>FI$14=""</formula>
    </cfRule>
  </conditionalFormatting>
  <conditionalFormatting sqref="FH25:FM25">
    <cfRule type="expression" dxfId="2512" priority="2534">
      <formula>FI$14=""</formula>
    </cfRule>
  </conditionalFormatting>
  <conditionalFormatting sqref="FH41:FM41">
    <cfRule type="expression" dxfId="2511" priority="2533">
      <formula>FI$14=""</formula>
    </cfRule>
  </conditionalFormatting>
  <conditionalFormatting sqref="FH41:FM41">
    <cfRule type="expression" dxfId="2510" priority="2532">
      <formula>FI$14=""</formula>
    </cfRule>
  </conditionalFormatting>
  <conditionalFormatting sqref="FH25:FM25">
    <cfRule type="expression" dxfId="2509" priority="2531">
      <formula>FI$14=""</formula>
    </cfRule>
  </conditionalFormatting>
  <conditionalFormatting sqref="FH41:FM41">
    <cfRule type="expression" dxfId="2508" priority="2530">
      <formula>FI$14=""</formula>
    </cfRule>
  </conditionalFormatting>
  <conditionalFormatting sqref="FH41:FM41">
    <cfRule type="expression" dxfId="2507" priority="2529">
      <formula>FI$14=""</formula>
    </cfRule>
  </conditionalFormatting>
  <conditionalFormatting sqref="FH41:FM41">
    <cfRule type="expression" dxfId="2506" priority="2528">
      <formula>FI$14=""</formula>
    </cfRule>
  </conditionalFormatting>
  <conditionalFormatting sqref="FH41:FM41">
    <cfRule type="expression" dxfId="2505" priority="2527">
      <formula>FI$14=""</formula>
    </cfRule>
  </conditionalFormatting>
  <conditionalFormatting sqref="FJ25:FM25">
    <cfRule type="expression" dxfId="2504" priority="2526">
      <formula>FK$14=""</formula>
    </cfRule>
  </conditionalFormatting>
  <conditionalFormatting sqref="FH41:FM41">
    <cfRule type="expression" dxfId="2503" priority="2525">
      <formula>FI$14=""</formula>
    </cfRule>
  </conditionalFormatting>
  <conditionalFormatting sqref="FH41:FM41">
    <cfRule type="expression" dxfId="2502" priority="2524">
      <formula>FI$14=""</formula>
    </cfRule>
  </conditionalFormatting>
  <conditionalFormatting sqref="FJ25:FM25">
    <cfRule type="expression" dxfId="2501" priority="2523">
      <formula>FK$14=""</formula>
    </cfRule>
  </conditionalFormatting>
  <conditionalFormatting sqref="FH41:FM41">
    <cfRule type="expression" dxfId="2500" priority="2522">
      <formula>FI$14=""</formula>
    </cfRule>
  </conditionalFormatting>
  <conditionalFormatting sqref="FH41:FM41">
    <cfRule type="expression" dxfId="2499" priority="2521">
      <formula>FI$14=""</formula>
    </cfRule>
  </conditionalFormatting>
  <conditionalFormatting sqref="FH41:FM41">
    <cfRule type="expression" dxfId="2498" priority="2520">
      <formula>FI$14=""</formula>
    </cfRule>
  </conditionalFormatting>
  <conditionalFormatting sqref="FH41:FM41">
    <cfRule type="expression" dxfId="2497" priority="2519">
      <formula>FI$14=""</formula>
    </cfRule>
  </conditionalFormatting>
  <conditionalFormatting sqref="FH41:FM41">
    <cfRule type="expression" dxfId="2496" priority="2518">
      <formula>FI$14=""</formula>
    </cfRule>
  </conditionalFormatting>
  <conditionalFormatting sqref="FH41:FM41">
    <cfRule type="expression" dxfId="2495" priority="2517">
      <formula>FI$14=""</formula>
    </cfRule>
  </conditionalFormatting>
  <conditionalFormatting sqref="FH23:FN23 FH25:FN25 FH21:FN21 FH34:FN34 FH17:FN19 FH27:FN27 FH39:FN39 FG37:FN37 FG31:FN32 FH29:FN30 FH41:FN42 FG17:FG30 FG33:FG36 FG38:FG42">
    <cfRule type="expression" dxfId="2494" priority="2516">
      <formula>FH$14=""</formula>
    </cfRule>
  </conditionalFormatting>
  <conditionalFormatting sqref="FH25:FN25">
    <cfRule type="expression" dxfId="2493" priority="2515">
      <formula>FI$14=""</formula>
    </cfRule>
  </conditionalFormatting>
  <conditionalFormatting sqref="FH41:FN41">
    <cfRule type="expression" dxfId="2492" priority="2513">
      <formula>FI$14=""</formula>
    </cfRule>
  </conditionalFormatting>
  <conditionalFormatting sqref="FH25:FN25">
    <cfRule type="expression" dxfId="2491" priority="2512">
      <formula>FI$14=""</formula>
    </cfRule>
  </conditionalFormatting>
  <conditionalFormatting sqref="FH41:FN41">
    <cfRule type="expression" dxfId="2490" priority="2511">
      <formula>FI$14=""</formula>
    </cfRule>
  </conditionalFormatting>
  <conditionalFormatting sqref="FH41:FN41">
    <cfRule type="expression" dxfId="2489" priority="2510">
      <formula>FI$14=""</formula>
    </cfRule>
  </conditionalFormatting>
  <conditionalFormatting sqref="FH41:FN41">
    <cfRule type="expression" dxfId="2488" priority="2509">
      <formula>FI$14=""</formula>
    </cfRule>
  </conditionalFormatting>
  <conditionalFormatting sqref="FH25:FN25">
    <cfRule type="expression" dxfId="2487" priority="2508">
      <formula>FI$14=""</formula>
    </cfRule>
  </conditionalFormatting>
  <conditionalFormatting sqref="FH41:FN41">
    <cfRule type="expression" dxfId="2486" priority="2507">
      <formula>FI$14=""</formula>
    </cfRule>
  </conditionalFormatting>
  <conditionalFormatting sqref="FH41:FN41">
    <cfRule type="expression" dxfId="2485" priority="2506">
      <formula>FI$14=""</formula>
    </cfRule>
  </conditionalFormatting>
  <conditionalFormatting sqref="FH25:FN25">
    <cfRule type="expression" dxfId="2484" priority="2505">
      <formula>FI$14=""</formula>
    </cfRule>
  </conditionalFormatting>
  <conditionalFormatting sqref="FH41:FN41">
    <cfRule type="expression" dxfId="2483" priority="2504">
      <formula>FI$14=""</formula>
    </cfRule>
  </conditionalFormatting>
  <conditionalFormatting sqref="FH41:FN41">
    <cfRule type="expression" dxfId="2482" priority="2503">
      <formula>FI$14=""</formula>
    </cfRule>
  </conditionalFormatting>
  <conditionalFormatting sqref="FH41:FN41">
    <cfRule type="expression" dxfId="2481" priority="2502">
      <formula>FI$14=""</formula>
    </cfRule>
  </conditionalFormatting>
  <conditionalFormatting sqref="FH41:FN41">
    <cfRule type="expression" dxfId="2480" priority="2501">
      <formula>FI$14=""</formula>
    </cfRule>
  </conditionalFormatting>
  <conditionalFormatting sqref="FJ25:FN25">
    <cfRule type="expression" dxfId="2479" priority="2500">
      <formula>FK$14=""</formula>
    </cfRule>
  </conditionalFormatting>
  <conditionalFormatting sqref="FH41:FN41">
    <cfRule type="expression" dxfId="2478" priority="2499">
      <formula>FI$14=""</formula>
    </cfRule>
  </conditionalFormatting>
  <conditionalFormatting sqref="FH41:FN41">
    <cfRule type="expression" dxfId="2477" priority="2498">
      <formula>FI$14=""</formula>
    </cfRule>
  </conditionalFormatting>
  <conditionalFormatting sqref="FJ25:FN25">
    <cfRule type="expression" dxfId="2476" priority="2497">
      <formula>FK$14=""</formula>
    </cfRule>
  </conditionalFormatting>
  <conditionalFormatting sqref="FH41:FN41">
    <cfRule type="expression" dxfId="2475" priority="2496">
      <formula>FI$14=""</formula>
    </cfRule>
  </conditionalFormatting>
  <conditionalFormatting sqref="FH41:FN41">
    <cfRule type="expression" dxfId="2474" priority="2495">
      <formula>FI$14=""</formula>
    </cfRule>
  </conditionalFormatting>
  <conditionalFormatting sqref="FH41:FN41">
    <cfRule type="expression" dxfId="2473" priority="2494">
      <formula>FI$14=""</formula>
    </cfRule>
  </conditionalFormatting>
  <conditionalFormatting sqref="FH41:FN41">
    <cfRule type="expression" dxfId="2472" priority="2493">
      <formula>FI$14=""</formula>
    </cfRule>
  </conditionalFormatting>
  <conditionalFormatting sqref="FH41:FN41">
    <cfRule type="expression" dxfId="2471" priority="2492">
      <formula>FI$14=""</formula>
    </cfRule>
  </conditionalFormatting>
  <conditionalFormatting sqref="FH41:FN41">
    <cfRule type="expression" dxfId="2470" priority="2491">
      <formula>FI$14=""</formula>
    </cfRule>
  </conditionalFormatting>
  <conditionalFormatting sqref="FQ23:FV23 FQ25:FV25 FQ21:FV21 FQ34:FV34 FQ17:FV19 FQ27:FV27 FQ39:FV39 FP37:FV37 FP31:FV32 FQ29:FV30 FQ41:FV41 FP17:FP30 FP33:FP36 FP38:FP41">
    <cfRule type="expression" dxfId="2469" priority="2490">
      <formula>FQ$14=""</formula>
    </cfRule>
  </conditionalFormatting>
  <conditionalFormatting sqref="FQ25:FV25">
    <cfRule type="expression" dxfId="2468" priority="2489">
      <formula>FR$14=""</formula>
    </cfRule>
  </conditionalFormatting>
  <conditionalFormatting sqref="FQ41:FV41">
    <cfRule type="expression" dxfId="2467" priority="2487">
      <formula>FR$14=""</formula>
    </cfRule>
  </conditionalFormatting>
  <conditionalFormatting sqref="FQ25:FV25">
    <cfRule type="expression" dxfId="2466" priority="2486">
      <formula>FR$14=""</formula>
    </cfRule>
  </conditionalFormatting>
  <conditionalFormatting sqref="FQ41:FV41">
    <cfRule type="expression" dxfId="2465" priority="2485">
      <formula>FR$14=""</formula>
    </cfRule>
  </conditionalFormatting>
  <conditionalFormatting sqref="FQ41:FV41">
    <cfRule type="expression" dxfId="2464" priority="2484">
      <formula>FR$14=""</formula>
    </cfRule>
  </conditionalFormatting>
  <conditionalFormatting sqref="FQ41:FV41">
    <cfRule type="expression" dxfId="2463" priority="2483">
      <formula>FR$14=""</formula>
    </cfRule>
  </conditionalFormatting>
  <conditionalFormatting sqref="FQ25:FV25">
    <cfRule type="expression" dxfId="2462" priority="2482">
      <formula>FR$14=""</formula>
    </cfRule>
  </conditionalFormatting>
  <conditionalFormatting sqref="FQ41:FV41">
    <cfRule type="expression" dxfId="2461" priority="2481">
      <formula>FR$14=""</formula>
    </cfRule>
  </conditionalFormatting>
  <conditionalFormatting sqref="FQ41:FV41">
    <cfRule type="expression" dxfId="2460" priority="2480">
      <formula>FR$14=""</formula>
    </cfRule>
  </conditionalFormatting>
  <conditionalFormatting sqref="FQ25:FV25">
    <cfRule type="expression" dxfId="2459" priority="2479">
      <formula>FR$14=""</formula>
    </cfRule>
  </conditionalFormatting>
  <conditionalFormatting sqref="FQ41:FV41">
    <cfRule type="expression" dxfId="2458" priority="2478">
      <formula>FR$14=""</formula>
    </cfRule>
  </conditionalFormatting>
  <conditionalFormatting sqref="FQ41:FV41">
    <cfRule type="expression" dxfId="2457" priority="2477">
      <formula>FR$14=""</formula>
    </cfRule>
  </conditionalFormatting>
  <conditionalFormatting sqref="FQ41:FV41">
    <cfRule type="expression" dxfId="2456" priority="2476">
      <formula>FR$14=""</formula>
    </cfRule>
  </conditionalFormatting>
  <conditionalFormatting sqref="FQ41:FV41">
    <cfRule type="expression" dxfId="2455" priority="2475">
      <formula>FR$14=""</formula>
    </cfRule>
  </conditionalFormatting>
  <conditionalFormatting sqref="FS25:FV25">
    <cfRule type="expression" dxfId="2454" priority="2474">
      <formula>FT$14=""</formula>
    </cfRule>
  </conditionalFormatting>
  <conditionalFormatting sqref="FQ41:FV41">
    <cfRule type="expression" dxfId="2453" priority="2473">
      <formula>FR$14=""</formula>
    </cfRule>
  </conditionalFormatting>
  <conditionalFormatting sqref="FQ41:FV41">
    <cfRule type="expression" dxfId="2452" priority="2472">
      <formula>FR$14=""</formula>
    </cfRule>
  </conditionalFormatting>
  <conditionalFormatting sqref="FS25:FV25">
    <cfRule type="expression" dxfId="2451" priority="2471">
      <formula>FT$14=""</formula>
    </cfRule>
  </conditionalFormatting>
  <conditionalFormatting sqref="FQ41:FV41">
    <cfRule type="expression" dxfId="2450" priority="2470">
      <formula>FR$14=""</formula>
    </cfRule>
  </conditionalFormatting>
  <conditionalFormatting sqref="FQ41:FV41">
    <cfRule type="expression" dxfId="2449" priority="2469">
      <formula>FR$14=""</formula>
    </cfRule>
  </conditionalFormatting>
  <conditionalFormatting sqref="FQ41:FV41">
    <cfRule type="expression" dxfId="2448" priority="2468">
      <formula>FR$14=""</formula>
    </cfRule>
  </conditionalFormatting>
  <conditionalFormatting sqref="FQ41:FV41">
    <cfRule type="expression" dxfId="2447" priority="2467">
      <formula>FR$14=""</formula>
    </cfRule>
  </conditionalFormatting>
  <conditionalFormatting sqref="FQ41:FV41">
    <cfRule type="expression" dxfId="2446" priority="2466">
      <formula>FR$14=""</formula>
    </cfRule>
  </conditionalFormatting>
  <conditionalFormatting sqref="FQ41:FV41">
    <cfRule type="expression" dxfId="2445" priority="2465">
      <formula>FR$14=""</formula>
    </cfRule>
  </conditionalFormatting>
  <conditionalFormatting sqref="FQ23:FW23 FQ25:FW25 FQ21:FW21 FQ34:FW34 FQ17:FW19 FQ27:FW27 FQ39:FW39 FP37:FW37 FP31:FW32 FQ29:FW30 FQ41:FW41 FP17:FP30 FP33:FP36 FP38:FP41">
    <cfRule type="expression" dxfId="2444" priority="2464">
      <formula>FQ$14=""</formula>
    </cfRule>
  </conditionalFormatting>
  <conditionalFormatting sqref="FQ25:FW25">
    <cfRule type="expression" dxfId="2443" priority="2463">
      <formula>FR$14=""</formula>
    </cfRule>
  </conditionalFormatting>
  <conditionalFormatting sqref="FQ41:FW41">
    <cfRule type="expression" dxfId="2442" priority="2461">
      <formula>FR$14=""</formula>
    </cfRule>
  </conditionalFormatting>
  <conditionalFormatting sqref="FQ25:FW25">
    <cfRule type="expression" dxfId="2441" priority="2460">
      <formula>FR$14=""</formula>
    </cfRule>
  </conditionalFormatting>
  <conditionalFormatting sqref="FQ41:FW41">
    <cfRule type="expression" dxfId="2440" priority="2459">
      <formula>FR$14=""</formula>
    </cfRule>
  </conditionalFormatting>
  <conditionalFormatting sqref="FQ41:FW41">
    <cfRule type="expression" dxfId="2439" priority="2458">
      <formula>FR$14=""</formula>
    </cfRule>
  </conditionalFormatting>
  <conditionalFormatting sqref="FQ41:FW41">
    <cfRule type="expression" dxfId="2438" priority="2457">
      <formula>FR$14=""</formula>
    </cfRule>
  </conditionalFormatting>
  <conditionalFormatting sqref="FQ25:FW25">
    <cfRule type="expression" dxfId="2437" priority="2456">
      <formula>FR$14=""</formula>
    </cfRule>
  </conditionalFormatting>
  <conditionalFormatting sqref="FQ41:FW41">
    <cfRule type="expression" dxfId="2436" priority="2455">
      <formula>FR$14=""</formula>
    </cfRule>
  </conditionalFormatting>
  <conditionalFormatting sqref="FQ41:FW41">
    <cfRule type="expression" dxfId="2435" priority="2454">
      <formula>FR$14=""</formula>
    </cfRule>
  </conditionalFormatting>
  <conditionalFormatting sqref="FQ23:FV23 FQ25:FV25 FQ21:FV21 FQ34:FV34 FQ17:FV19 FQ27:FV27 FQ39:FV39 FP37:FV37 FP31:FV32 FQ29:FV30 FQ41:FV42 FP17:FP30 FP33:FP36 FP38:FP42">
    <cfRule type="expression" dxfId="2434" priority="2453">
      <formula>FQ$14=""</formula>
    </cfRule>
  </conditionalFormatting>
  <conditionalFormatting sqref="FQ25:FV25">
    <cfRule type="expression" dxfId="2433" priority="2452">
      <formula>FR$14=""</formula>
    </cfRule>
  </conditionalFormatting>
  <conditionalFormatting sqref="FQ41:FV41">
    <cfRule type="expression" dxfId="2432" priority="2450">
      <formula>FR$14=""</formula>
    </cfRule>
  </conditionalFormatting>
  <conditionalFormatting sqref="FQ25:FV25">
    <cfRule type="expression" dxfId="2431" priority="2449">
      <formula>FR$14=""</formula>
    </cfRule>
  </conditionalFormatting>
  <conditionalFormatting sqref="FQ41:FV41">
    <cfRule type="expression" dxfId="2430" priority="2448">
      <formula>FR$14=""</formula>
    </cfRule>
  </conditionalFormatting>
  <conditionalFormatting sqref="FQ41:FV41">
    <cfRule type="expression" dxfId="2429" priority="2447">
      <formula>FR$14=""</formula>
    </cfRule>
  </conditionalFormatting>
  <conditionalFormatting sqref="FQ41:FV41">
    <cfRule type="expression" dxfId="2428" priority="2446">
      <formula>FR$14=""</formula>
    </cfRule>
  </conditionalFormatting>
  <conditionalFormatting sqref="FQ25:FV25">
    <cfRule type="expression" dxfId="2427" priority="2445">
      <formula>FR$14=""</formula>
    </cfRule>
  </conditionalFormatting>
  <conditionalFormatting sqref="FQ41:FV41">
    <cfRule type="expression" dxfId="2426" priority="2444">
      <formula>FR$14=""</formula>
    </cfRule>
  </conditionalFormatting>
  <conditionalFormatting sqref="FQ41:FV41">
    <cfRule type="expression" dxfId="2425" priority="2443">
      <formula>FR$14=""</formula>
    </cfRule>
  </conditionalFormatting>
  <conditionalFormatting sqref="FQ25:FV25">
    <cfRule type="expression" dxfId="2424" priority="2442">
      <formula>FR$14=""</formula>
    </cfRule>
  </conditionalFormatting>
  <conditionalFormatting sqref="FQ41:FV41">
    <cfRule type="expression" dxfId="2423" priority="2441">
      <formula>FR$14=""</formula>
    </cfRule>
  </conditionalFormatting>
  <conditionalFormatting sqref="FQ41:FV41">
    <cfRule type="expression" dxfId="2422" priority="2440">
      <formula>FR$14=""</formula>
    </cfRule>
  </conditionalFormatting>
  <conditionalFormatting sqref="FQ41:FV41">
    <cfRule type="expression" dxfId="2421" priority="2439">
      <formula>FR$14=""</formula>
    </cfRule>
  </conditionalFormatting>
  <conditionalFormatting sqref="FQ41:FV41">
    <cfRule type="expression" dxfId="2420" priority="2438">
      <formula>FR$14=""</formula>
    </cfRule>
  </conditionalFormatting>
  <conditionalFormatting sqref="FS25:FV25">
    <cfRule type="expression" dxfId="2419" priority="2437">
      <formula>FT$14=""</formula>
    </cfRule>
  </conditionalFormatting>
  <conditionalFormatting sqref="FQ41:FV41">
    <cfRule type="expression" dxfId="2418" priority="2436">
      <formula>FR$14=""</formula>
    </cfRule>
  </conditionalFormatting>
  <conditionalFormatting sqref="FQ41:FV41">
    <cfRule type="expression" dxfId="2417" priority="2435">
      <formula>FR$14=""</formula>
    </cfRule>
  </conditionalFormatting>
  <conditionalFormatting sqref="FS25:FV25">
    <cfRule type="expression" dxfId="2416" priority="2434">
      <formula>FT$14=""</formula>
    </cfRule>
  </conditionalFormatting>
  <conditionalFormatting sqref="FQ41:FV41">
    <cfRule type="expression" dxfId="2415" priority="2433">
      <formula>FR$14=""</formula>
    </cfRule>
  </conditionalFormatting>
  <conditionalFormatting sqref="FQ41:FV41">
    <cfRule type="expression" dxfId="2414" priority="2432">
      <formula>FR$14=""</formula>
    </cfRule>
  </conditionalFormatting>
  <conditionalFormatting sqref="FQ41:FV41">
    <cfRule type="expression" dxfId="2413" priority="2431">
      <formula>FR$14=""</formula>
    </cfRule>
  </conditionalFormatting>
  <conditionalFormatting sqref="FQ41:FV41">
    <cfRule type="expression" dxfId="2412" priority="2430">
      <formula>FR$14=""</formula>
    </cfRule>
  </conditionalFormatting>
  <conditionalFormatting sqref="FQ41:FV41">
    <cfRule type="expression" dxfId="2411" priority="2429">
      <formula>FR$14=""</formula>
    </cfRule>
  </conditionalFormatting>
  <conditionalFormatting sqref="FQ41:FV41">
    <cfRule type="expression" dxfId="2410" priority="2428">
      <formula>FR$14=""</formula>
    </cfRule>
  </conditionalFormatting>
  <conditionalFormatting sqref="FQ23:FW23 FQ25:FW25 FQ21:FW21 FQ34:FW34 FQ17:FW19 FQ27:FW27 FQ39:FW39 FP37:FW37 FP31:FW32 FQ29:FW30 FQ41:FW42 FP17:FP30 FP33:FP36 FP38:FP42">
    <cfRule type="expression" dxfId="2409" priority="2427">
      <formula>FQ$14=""</formula>
    </cfRule>
  </conditionalFormatting>
  <conditionalFormatting sqref="FQ25:FW25">
    <cfRule type="expression" dxfId="2408" priority="2426">
      <formula>FR$14=""</formula>
    </cfRule>
  </conditionalFormatting>
  <conditionalFormatting sqref="FQ41:FW41">
    <cfRule type="expression" dxfId="2407" priority="2424">
      <formula>FR$14=""</formula>
    </cfRule>
  </conditionalFormatting>
  <conditionalFormatting sqref="FQ25:FW25">
    <cfRule type="expression" dxfId="2406" priority="2423">
      <formula>FR$14=""</formula>
    </cfRule>
  </conditionalFormatting>
  <conditionalFormatting sqref="FQ41:FW41">
    <cfRule type="expression" dxfId="2405" priority="2422">
      <formula>FR$14=""</formula>
    </cfRule>
  </conditionalFormatting>
  <conditionalFormatting sqref="FQ41:FW41">
    <cfRule type="expression" dxfId="2404" priority="2421">
      <formula>FR$14=""</formula>
    </cfRule>
  </conditionalFormatting>
  <conditionalFormatting sqref="FQ41:FW41">
    <cfRule type="expression" dxfId="2403" priority="2420">
      <formula>FR$14=""</formula>
    </cfRule>
  </conditionalFormatting>
  <conditionalFormatting sqref="FQ25:FW25">
    <cfRule type="expression" dxfId="2402" priority="2419">
      <formula>FR$14=""</formula>
    </cfRule>
  </conditionalFormatting>
  <conditionalFormatting sqref="FQ41:FW41">
    <cfRule type="expression" dxfId="2401" priority="2418">
      <formula>FR$14=""</formula>
    </cfRule>
  </conditionalFormatting>
  <conditionalFormatting sqref="FQ41:FW41">
    <cfRule type="expression" dxfId="2400" priority="2417">
      <formula>FR$14=""</formula>
    </cfRule>
  </conditionalFormatting>
  <conditionalFormatting sqref="FQ25:FW25">
    <cfRule type="expression" dxfId="2399" priority="2416">
      <formula>FR$14=""</formula>
    </cfRule>
  </conditionalFormatting>
  <conditionalFormatting sqref="FQ41:FW41">
    <cfRule type="expression" dxfId="2398" priority="2415">
      <formula>FR$14=""</formula>
    </cfRule>
  </conditionalFormatting>
  <conditionalFormatting sqref="FQ41:FW41">
    <cfRule type="expression" dxfId="2397" priority="2414">
      <formula>FR$14=""</formula>
    </cfRule>
  </conditionalFormatting>
  <conditionalFormatting sqref="FQ41:FW41">
    <cfRule type="expression" dxfId="2396" priority="2413">
      <formula>FR$14=""</formula>
    </cfRule>
  </conditionalFormatting>
  <conditionalFormatting sqref="FQ41:FW41">
    <cfRule type="expression" dxfId="2395" priority="2412">
      <formula>FR$14=""</formula>
    </cfRule>
  </conditionalFormatting>
  <conditionalFormatting sqref="FS25:FW25">
    <cfRule type="expression" dxfId="2394" priority="2411">
      <formula>FT$14=""</formula>
    </cfRule>
  </conditionalFormatting>
  <conditionalFormatting sqref="FQ41:FW41">
    <cfRule type="expression" dxfId="2393" priority="2410">
      <formula>FR$14=""</formula>
    </cfRule>
  </conditionalFormatting>
  <conditionalFormatting sqref="FQ41:FW41">
    <cfRule type="expression" dxfId="2392" priority="2409">
      <formula>FR$14=""</formula>
    </cfRule>
  </conditionalFormatting>
  <conditionalFormatting sqref="FS25:FW25">
    <cfRule type="expression" dxfId="2391" priority="2408">
      <formula>FT$14=""</formula>
    </cfRule>
  </conditionalFormatting>
  <conditionalFormatting sqref="FQ41:FW41">
    <cfRule type="expression" dxfId="2390" priority="2407">
      <formula>FR$14=""</formula>
    </cfRule>
  </conditionalFormatting>
  <conditionalFormatting sqref="FQ41:FW41">
    <cfRule type="expression" dxfId="2389" priority="2406">
      <formula>FR$14=""</formula>
    </cfRule>
  </conditionalFormatting>
  <conditionalFormatting sqref="FQ41:FW41">
    <cfRule type="expression" dxfId="2388" priority="2405">
      <formula>FR$14=""</formula>
    </cfRule>
  </conditionalFormatting>
  <conditionalFormatting sqref="FQ41:FW41">
    <cfRule type="expression" dxfId="2387" priority="2404">
      <formula>FR$14=""</formula>
    </cfRule>
  </conditionalFormatting>
  <conditionalFormatting sqref="FQ41:FW41">
    <cfRule type="expression" dxfId="2386" priority="2403">
      <formula>FR$14=""</formula>
    </cfRule>
  </conditionalFormatting>
  <conditionalFormatting sqref="FQ41:FW41">
    <cfRule type="expression" dxfId="2385" priority="2402">
      <formula>FR$14=""</formula>
    </cfRule>
  </conditionalFormatting>
  <conditionalFormatting sqref="FZ23:GE23 FZ25:GE25 FZ21:GE21 FZ34:GE34 FZ17:GE19 FZ27:GE27 FZ39:GE39 FY37:GE37 FY31:GE32 FZ29:GE30 FZ41:GE41 FY17:FY30 FY33:FY36 FY38:FY41">
    <cfRule type="expression" dxfId="2384" priority="2401">
      <formula>FZ$14=""</formula>
    </cfRule>
  </conditionalFormatting>
  <conditionalFormatting sqref="FZ25:GE25">
    <cfRule type="expression" dxfId="2383" priority="2400">
      <formula>GA$14=""</formula>
    </cfRule>
  </conditionalFormatting>
  <conditionalFormatting sqref="FZ41:GE41">
    <cfRule type="expression" dxfId="2382" priority="2398">
      <formula>GA$14=""</formula>
    </cfRule>
  </conditionalFormatting>
  <conditionalFormatting sqref="FZ25:GE25">
    <cfRule type="expression" dxfId="2381" priority="2397">
      <formula>GA$14=""</formula>
    </cfRule>
  </conditionalFormatting>
  <conditionalFormatting sqref="FZ41:GE41">
    <cfRule type="expression" dxfId="2380" priority="2396">
      <formula>GA$14=""</formula>
    </cfRule>
  </conditionalFormatting>
  <conditionalFormatting sqref="FZ41:GE41">
    <cfRule type="expression" dxfId="2379" priority="2395">
      <formula>GA$14=""</formula>
    </cfRule>
  </conditionalFormatting>
  <conditionalFormatting sqref="FZ41:GE41">
    <cfRule type="expression" dxfId="2378" priority="2394">
      <formula>GA$14=""</formula>
    </cfRule>
  </conditionalFormatting>
  <conditionalFormatting sqref="FZ25:GE25">
    <cfRule type="expression" dxfId="2377" priority="2393">
      <formula>GA$14=""</formula>
    </cfRule>
  </conditionalFormatting>
  <conditionalFormatting sqref="FZ41:GE41">
    <cfRule type="expression" dxfId="2376" priority="2392">
      <formula>GA$14=""</formula>
    </cfRule>
  </conditionalFormatting>
  <conditionalFormatting sqref="FZ41:GE41">
    <cfRule type="expression" dxfId="2375" priority="2391">
      <formula>GA$14=""</formula>
    </cfRule>
  </conditionalFormatting>
  <conditionalFormatting sqref="FZ25:GE25">
    <cfRule type="expression" dxfId="2374" priority="2390">
      <formula>GA$14=""</formula>
    </cfRule>
  </conditionalFormatting>
  <conditionalFormatting sqref="FZ41:GE41">
    <cfRule type="expression" dxfId="2373" priority="2389">
      <formula>GA$14=""</formula>
    </cfRule>
  </conditionalFormatting>
  <conditionalFormatting sqref="FZ41:GE41">
    <cfRule type="expression" dxfId="2372" priority="2388">
      <formula>GA$14=""</formula>
    </cfRule>
  </conditionalFormatting>
  <conditionalFormatting sqref="FZ41:GE41">
    <cfRule type="expression" dxfId="2371" priority="2387">
      <formula>GA$14=""</formula>
    </cfRule>
  </conditionalFormatting>
  <conditionalFormatting sqref="FZ41:GE41">
    <cfRule type="expression" dxfId="2370" priority="2386">
      <formula>GA$14=""</formula>
    </cfRule>
  </conditionalFormatting>
  <conditionalFormatting sqref="GB25:GE25">
    <cfRule type="expression" dxfId="2369" priority="2385">
      <formula>GC$14=""</formula>
    </cfRule>
  </conditionalFormatting>
  <conditionalFormatting sqref="FZ41:GE41">
    <cfRule type="expression" dxfId="2368" priority="2384">
      <formula>GA$14=""</formula>
    </cfRule>
  </conditionalFormatting>
  <conditionalFormatting sqref="FZ41:GE41">
    <cfRule type="expression" dxfId="2367" priority="2383">
      <formula>GA$14=""</formula>
    </cfRule>
  </conditionalFormatting>
  <conditionalFormatting sqref="GB25:GE25">
    <cfRule type="expression" dxfId="2366" priority="2382">
      <formula>GC$14=""</formula>
    </cfRule>
  </conditionalFormatting>
  <conditionalFormatting sqref="FZ41:GE41">
    <cfRule type="expression" dxfId="2365" priority="2381">
      <formula>GA$14=""</formula>
    </cfRule>
  </conditionalFormatting>
  <conditionalFormatting sqref="FZ41:GE41">
    <cfRule type="expression" dxfId="2364" priority="2380">
      <formula>GA$14=""</formula>
    </cfRule>
  </conditionalFormatting>
  <conditionalFormatting sqref="FZ41:GE41">
    <cfRule type="expression" dxfId="2363" priority="2379">
      <formula>GA$14=""</formula>
    </cfRule>
  </conditionalFormatting>
  <conditionalFormatting sqref="FZ41:GE41">
    <cfRule type="expression" dxfId="2362" priority="2378">
      <formula>GA$14=""</formula>
    </cfRule>
  </conditionalFormatting>
  <conditionalFormatting sqref="FZ41:GE41">
    <cfRule type="expression" dxfId="2361" priority="2377">
      <formula>GA$14=""</formula>
    </cfRule>
  </conditionalFormatting>
  <conditionalFormatting sqref="FZ41:GE41">
    <cfRule type="expression" dxfId="2360" priority="2376">
      <formula>GA$14=""</formula>
    </cfRule>
  </conditionalFormatting>
  <conditionalFormatting sqref="FZ23:GF23 FZ25:GF25 FZ21:GF21 FZ34:GF34 FZ17:GF19 FZ27:GF27 FZ39:GF39 FY37:GF37 FY31:GF32 FZ29:GF30 FZ41:GF41 FY17:FY30 FY33:FY36 FY38:FY41">
    <cfRule type="expression" dxfId="2359" priority="2375">
      <formula>FZ$14=""</formula>
    </cfRule>
  </conditionalFormatting>
  <conditionalFormatting sqref="FZ25:GF25">
    <cfRule type="expression" dxfId="2358" priority="2374">
      <formula>GA$14=""</formula>
    </cfRule>
  </conditionalFormatting>
  <conditionalFormatting sqref="FZ41:GF41">
    <cfRule type="expression" dxfId="2357" priority="2372">
      <formula>GA$14=""</formula>
    </cfRule>
  </conditionalFormatting>
  <conditionalFormatting sqref="FZ25:GF25">
    <cfRule type="expression" dxfId="2356" priority="2371">
      <formula>GA$14=""</formula>
    </cfRule>
  </conditionalFormatting>
  <conditionalFormatting sqref="FZ41:GF41">
    <cfRule type="expression" dxfId="2355" priority="2370">
      <formula>GA$14=""</formula>
    </cfRule>
  </conditionalFormatting>
  <conditionalFormatting sqref="FZ41:GF41">
    <cfRule type="expression" dxfId="2354" priority="2369">
      <formula>GA$14=""</formula>
    </cfRule>
  </conditionalFormatting>
  <conditionalFormatting sqref="FZ41:GF41">
    <cfRule type="expression" dxfId="2353" priority="2368">
      <formula>GA$14=""</formula>
    </cfRule>
  </conditionalFormatting>
  <conditionalFormatting sqref="FZ25:GF25">
    <cfRule type="expression" dxfId="2352" priority="2367">
      <formula>GA$14=""</formula>
    </cfRule>
  </conditionalFormatting>
  <conditionalFormatting sqref="FZ41:GF41">
    <cfRule type="expression" dxfId="2351" priority="2366">
      <formula>GA$14=""</formula>
    </cfRule>
  </conditionalFormatting>
  <conditionalFormatting sqref="FZ41:GF41">
    <cfRule type="expression" dxfId="2350" priority="2365">
      <formula>GA$14=""</formula>
    </cfRule>
  </conditionalFormatting>
  <conditionalFormatting sqref="FZ23:GE23 FZ25:GE25 FZ21:GE21 FZ34:GE34 FZ17:GE19 FZ27:GE27 FZ39:GE39 FY37:GE37 FY31:GE32 FZ29:GE30 FZ41:GE42 FY17:FY30 FY33:FY36 FY38:FY42">
    <cfRule type="expression" dxfId="2349" priority="2364">
      <formula>FZ$14=""</formula>
    </cfRule>
  </conditionalFormatting>
  <conditionalFormatting sqref="FZ25:GE25">
    <cfRule type="expression" dxfId="2348" priority="2363">
      <formula>GA$14=""</formula>
    </cfRule>
  </conditionalFormatting>
  <conditionalFormatting sqref="FZ41:GE41">
    <cfRule type="expression" dxfId="2347" priority="2361">
      <formula>GA$14=""</formula>
    </cfRule>
  </conditionalFormatting>
  <conditionalFormatting sqref="FZ25:GE25">
    <cfRule type="expression" dxfId="2346" priority="2360">
      <formula>GA$14=""</formula>
    </cfRule>
  </conditionalFormatting>
  <conditionalFormatting sqref="FZ41:GE41">
    <cfRule type="expression" dxfId="2345" priority="2359">
      <formula>GA$14=""</formula>
    </cfRule>
  </conditionalFormatting>
  <conditionalFormatting sqref="FZ41:GE41">
    <cfRule type="expression" dxfId="2344" priority="2358">
      <formula>GA$14=""</formula>
    </cfRule>
  </conditionalFormatting>
  <conditionalFormatting sqref="FZ41:GE41">
    <cfRule type="expression" dxfId="2343" priority="2357">
      <formula>GA$14=""</formula>
    </cfRule>
  </conditionalFormatting>
  <conditionalFormatting sqref="FZ25:GE25">
    <cfRule type="expression" dxfId="2342" priority="2356">
      <formula>GA$14=""</formula>
    </cfRule>
  </conditionalFormatting>
  <conditionalFormatting sqref="FZ41:GE41">
    <cfRule type="expression" dxfId="2341" priority="2355">
      <formula>GA$14=""</formula>
    </cfRule>
  </conditionalFormatting>
  <conditionalFormatting sqref="FZ41:GE41">
    <cfRule type="expression" dxfId="2340" priority="2354">
      <formula>GA$14=""</formula>
    </cfRule>
  </conditionalFormatting>
  <conditionalFormatting sqref="FZ25:GE25">
    <cfRule type="expression" dxfId="2339" priority="2353">
      <formula>GA$14=""</formula>
    </cfRule>
  </conditionalFormatting>
  <conditionalFormatting sqref="FZ41:GE41">
    <cfRule type="expression" dxfId="2338" priority="2352">
      <formula>GA$14=""</formula>
    </cfRule>
  </conditionalFormatting>
  <conditionalFormatting sqref="FZ41:GE41">
    <cfRule type="expression" dxfId="2337" priority="2351">
      <formula>GA$14=""</formula>
    </cfRule>
  </conditionalFormatting>
  <conditionalFormatting sqref="FZ41:GE41">
    <cfRule type="expression" dxfId="2336" priority="2350">
      <formula>GA$14=""</formula>
    </cfRule>
  </conditionalFormatting>
  <conditionalFormatting sqref="FZ41:GE41">
    <cfRule type="expression" dxfId="2335" priority="2349">
      <formula>GA$14=""</formula>
    </cfRule>
  </conditionalFormatting>
  <conditionalFormatting sqref="GB25:GE25">
    <cfRule type="expression" dxfId="2334" priority="2348">
      <formula>GC$14=""</formula>
    </cfRule>
  </conditionalFormatting>
  <conditionalFormatting sqref="FZ41:GE41">
    <cfRule type="expression" dxfId="2333" priority="2347">
      <formula>GA$14=""</formula>
    </cfRule>
  </conditionalFormatting>
  <conditionalFormatting sqref="FZ41:GE41">
    <cfRule type="expression" dxfId="2332" priority="2346">
      <formula>GA$14=""</formula>
    </cfRule>
  </conditionalFormatting>
  <conditionalFormatting sqref="GB25:GE25">
    <cfRule type="expression" dxfId="2331" priority="2345">
      <formula>GC$14=""</formula>
    </cfRule>
  </conditionalFormatting>
  <conditionalFormatting sqref="FZ41:GE41">
    <cfRule type="expression" dxfId="2330" priority="2344">
      <formula>GA$14=""</formula>
    </cfRule>
  </conditionalFormatting>
  <conditionalFormatting sqref="FZ41:GE41">
    <cfRule type="expression" dxfId="2329" priority="2343">
      <formula>GA$14=""</formula>
    </cfRule>
  </conditionalFormatting>
  <conditionalFormatting sqref="FZ41:GE41">
    <cfRule type="expression" dxfId="2328" priority="2342">
      <formula>GA$14=""</formula>
    </cfRule>
  </conditionalFormatting>
  <conditionalFormatting sqref="FZ41:GE41">
    <cfRule type="expression" dxfId="2327" priority="2341">
      <formula>GA$14=""</formula>
    </cfRule>
  </conditionalFormatting>
  <conditionalFormatting sqref="FZ41:GE41">
    <cfRule type="expression" dxfId="2326" priority="2340">
      <formula>GA$14=""</formula>
    </cfRule>
  </conditionalFormatting>
  <conditionalFormatting sqref="FZ41:GE41">
    <cfRule type="expression" dxfId="2325" priority="2339">
      <formula>GA$14=""</formula>
    </cfRule>
  </conditionalFormatting>
  <conditionalFormatting sqref="FZ23:GF23 FZ25:GF25 FZ21:GF21 FZ34:GF34 FZ17:GF19 FZ27:GF27 FZ39:GF39 FY37:GF37 FY31:GF32 FZ29:GF30 FZ41:GF42 FY17:FY30 FY33:FY36 FY38:FY42">
    <cfRule type="expression" dxfId="2324" priority="2338">
      <formula>FZ$14=""</formula>
    </cfRule>
  </conditionalFormatting>
  <conditionalFormatting sqref="FZ25:GF25">
    <cfRule type="expression" dxfId="2323" priority="2337">
      <formula>GA$14=""</formula>
    </cfRule>
  </conditionalFormatting>
  <conditionalFormatting sqref="FZ41:GF41">
    <cfRule type="expression" dxfId="2322" priority="2335">
      <formula>GA$14=""</formula>
    </cfRule>
  </conditionalFormatting>
  <conditionalFormatting sqref="FZ25:GF25">
    <cfRule type="expression" dxfId="2321" priority="2334">
      <formula>GA$14=""</formula>
    </cfRule>
  </conditionalFormatting>
  <conditionalFormatting sqref="FZ41:GF41">
    <cfRule type="expression" dxfId="2320" priority="2333">
      <formula>GA$14=""</formula>
    </cfRule>
  </conditionalFormatting>
  <conditionalFormatting sqref="FZ41:GF41">
    <cfRule type="expression" dxfId="2319" priority="2332">
      <formula>GA$14=""</formula>
    </cfRule>
  </conditionalFormatting>
  <conditionalFormatting sqref="FZ41:GF41">
    <cfRule type="expression" dxfId="2318" priority="2331">
      <formula>GA$14=""</formula>
    </cfRule>
  </conditionalFormatting>
  <conditionalFormatting sqref="FZ25:GF25">
    <cfRule type="expression" dxfId="2317" priority="2330">
      <formula>GA$14=""</formula>
    </cfRule>
  </conditionalFormatting>
  <conditionalFormatting sqref="FZ41:GF41">
    <cfRule type="expression" dxfId="2316" priority="2329">
      <formula>GA$14=""</formula>
    </cfRule>
  </conditionalFormatting>
  <conditionalFormatting sqref="FZ41:GF41">
    <cfRule type="expression" dxfId="2315" priority="2328">
      <formula>GA$14=""</formula>
    </cfRule>
  </conditionalFormatting>
  <conditionalFormatting sqref="FZ25:GF25">
    <cfRule type="expression" dxfId="2314" priority="2327">
      <formula>GA$14=""</formula>
    </cfRule>
  </conditionalFormatting>
  <conditionalFormatting sqref="FZ41:GF41">
    <cfRule type="expression" dxfId="2313" priority="2326">
      <formula>GA$14=""</formula>
    </cfRule>
  </conditionalFormatting>
  <conditionalFormatting sqref="FZ41:GF41">
    <cfRule type="expression" dxfId="2312" priority="2325">
      <formula>GA$14=""</formula>
    </cfRule>
  </conditionalFormatting>
  <conditionalFormatting sqref="FZ41:GF41">
    <cfRule type="expression" dxfId="2311" priority="2324">
      <formula>GA$14=""</formula>
    </cfRule>
  </conditionalFormatting>
  <conditionalFormatting sqref="FZ41:GF41">
    <cfRule type="expression" dxfId="2310" priority="2323">
      <formula>GA$14=""</formula>
    </cfRule>
  </conditionalFormatting>
  <conditionalFormatting sqref="GB25:GF25">
    <cfRule type="expression" dxfId="2309" priority="2322">
      <formula>GC$14=""</formula>
    </cfRule>
  </conditionalFormatting>
  <conditionalFormatting sqref="FZ41:GF41">
    <cfRule type="expression" dxfId="2308" priority="2321">
      <formula>GA$14=""</formula>
    </cfRule>
  </conditionalFormatting>
  <conditionalFormatting sqref="FZ41:GF41">
    <cfRule type="expression" dxfId="2307" priority="2320">
      <formula>GA$14=""</formula>
    </cfRule>
  </conditionalFormatting>
  <conditionalFormatting sqref="GB25:GF25">
    <cfRule type="expression" dxfId="2306" priority="2319">
      <formula>GC$14=""</formula>
    </cfRule>
  </conditionalFormatting>
  <conditionalFormatting sqref="FZ41:GF41">
    <cfRule type="expression" dxfId="2305" priority="2318">
      <formula>GA$14=""</formula>
    </cfRule>
  </conditionalFormatting>
  <conditionalFormatting sqref="FZ41:GF41">
    <cfRule type="expression" dxfId="2304" priority="2317">
      <formula>GA$14=""</formula>
    </cfRule>
  </conditionalFormatting>
  <conditionalFormatting sqref="FZ41:GF41">
    <cfRule type="expression" dxfId="2303" priority="2316">
      <formula>GA$14=""</formula>
    </cfRule>
  </conditionalFormatting>
  <conditionalFormatting sqref="FZ41:GF41">
    <cfRule type="expression" dxfId="2302" priority="2315">
      <formula>GA$14=""</formula>
    </cfRule>
  </conditionalFormatting>
  <conditionalFormatting sqref="FZ41:GF41">
    <cfRule type="expression" dxfId="2301" priority="2314">
      <formula>GA$14=""</formula>
    </cfRule>
  </conditionalFormatting>
  <conditionalFormatting sqref="FZ41:GF41">
    <cfRule type="expression" dxfId="2300" priority="2313">
      <formula>GA$14=""</formula>
    </cfRule>
  </conditionalFormatting>
  <conditionalFormatting sqref="GI23:GN23 GI25:GN25 GI21:GN21 GI34:GN34 GI17:GN19 GI27:GN27 GI39:GN39 GH37:GN37 GH31:GN32 GI29:GN30 GI41:GN41 GH17:GH30 GH33:GH36 GH38:GH41">
    <cfRule type="expression" dxfId="2299" priority="2312">
      <formula>GI$14=""</formula>
    </cfRule>
  </conditionalFormatting>
  <conditionalFormatting sqref="GI25:GN25">
    <cfRule type="expression" dxfId="2298" priority="2311">
      <formula>GJ$14=""</formula>
    </cfRule>
  </conditionalFormatting>
  <conditionalFormatting sqref="GI41:GN41">
    <cfRule type="expression" dxfId="2297" priority="2309">
      <formula>GJ$14=""</formula>
    </cfRule>
  </conditionalFormatting>
  <conditionalFormatting sqref="GI25:GN25">
    <cfRule type="expression" dxfId="2296" priority="2308">
      <formula>GJ$14=""</formula>
    </cfRule>
  </conditionalFormatting>
  <conditionalFormatting sqref="GI41:GN41">
    <cfRule type="expression" dxfId="2295" priority="2307">
      <formula>GJ$14=""</formula>
    </cfRule>
  </conditionalFormatting>
  <conditionalFormatting sqref="GI41:GN41">
    <cfRule type="expression" dxfId="2294" priority="2306">
      <formula>GJ$14=""</formula>
    </cfRule>
  </conditionalFormatting>
  <conditionalFormatting sqref="GI41:GN41">
    <cfRule type="expression" dxfId="2293" priority="2305">
      <formula>GJ$14=""</formula>
    </cfRule>
  </conditionalFormatting>
  <conditionalFormatting sqref="GI25:GN25">
    <cfRule type="expression" dxfId="2292" priority="2304">
      <formula>GJ$14=""</formula>
    </cfRule>
  </conditionalFormatting>
  <conditionalFormatting sqref="GI41:GN41">
    <cfRule type="expression" dxfId="2291" priority="2303">
      <formula>GJ$14=""</formula>
    </cfRule>
  </conditionalFormatting>
  <conditionalFormatting sqref="GI41:GN41">
    <cfRule type="expression" dxfId="2290" priority="2302">
      <formula>GJ$14=""</formula>
    </cfRule>
  </conditionalFormatting>
  <conditionalFormatting sqref="GI25:GN25">
    <cfRule type="expression" dxfId="2289" priority="2301">
      <formula>GJ$14=""</formula>
    </cfRule>
  </conditionalFormatting>
  <conditionalFormatting sqref="GI41:GN41">
    <cfRule type="expression" dxfId="2288" priority="2300">
      <formula>GJ$14=""</formula>
    </cfRule>
  </conditionalFormatting>
  <conditionalFormatting sqref="GI41:GN41">
    <cfRule type="expression" dxfId="2287" priority="2299">
      <formula>GJ$14=""</formula>
    </cfRule>
  </conditionalFormatting>
  <conditionalFormatting sqref="GI41:GN41">
    <cfRule type="expression" dxfId="2286" priority="2298">
      <formula>GJ$14=""</formula>
    </cfRule>
  </conditionalFormatting>
  <conditionalFormatting sqref="GI41:GN41">
    <cfRule type="expression" dxfId="2285" priority="2297">
      <formula>GJ$14=""</formula>
    </cfRule>
  </conditionalFormatting>
  <conditionalFormatting sqref="GK25:GN25">
    <cfRule type="expression" dxfId="2284" priority="2296">
      <formula>GL$14=""</formula>
    </cfRule>
  </conditionalFormatting>
  <conditionalFormatting sqref="GI41:GN41">
    <cfRule type="expression" dxfId="2283" priority="2295">
      <formula>GJ$14=""</formula>
    </cfRule>
  </conditionalFormatting>
  <conditionalFormatting sqref="GI41:GN41">
    <cfRule type="expression" dxfId="2282" priority="2294">
      <formula>GJ$14=""</formula>
    </cfRule>
  </conditionalFormatting>
  <conditionalFormatting sqref="GK25:GN25">
    <cfRule type="expression" dxfId="2281" priority="2293">
      <formula>GL$14=""</formula>
    </cfRule>
  </conditionalFormatting>
  <conditionalFormatting sqref="GI41:GN41">
    <cfRule type="expression" dxfId="2280" priority="2292">
      <formula>GJ$14=""</formula>
    </cfRule>
  </conditionalFormatting>
  <conditionalFormatting sqref="GI41:GN41">
    <cfRule type="expression" dxfId="2279" priority="2291">
      <formula>GJ$14=""</formula>
    </cfRule>
  </conditionalFormatting>
  <conditionalFormatting sqref="GI41:GN41">
    <cfRule type="expression" dxfId="2278" priority="2290">
      <formula>GJ$14=""</formula>
    </cfRule>
  </conditionalFormatting>
  <conditionalFormatting sqref="GI41:GN41">
    <cfRule type="expression" dxfId="2277" priority="2289">
      <formula>GJ$14=""</formula>
    </cfRule>
  </conditionalFormatting>
  <conditionalFormatting sqref="GI41:GN41">
    <cfRule type="expression" dxfId="2276" priority="2288">
      <formula>GJ$14=""</formula>
    </cfRule>
  </conditionalFormatting>
  <conditionalFormatting sqref="GI41:GN41">
    <cfRule type="expression" dxfId="2275" priority="2287">
      <formula>GJ$14=""</formula>
    </cfRule>
  </conditionalFormatting>
  <conditionalFormatting sqref="GI23:GO23 GI25:GO25 GI21:GO21 GI34:GO34 GI17:GO19 GI27:GO27 GI39:GO39 GH37:GO37 GH31:GO32 GI29:GO30 GI41:GO41 GH17:GH30 GH33:GH36 GH38:GH41">
    <cfRule type="expression" dxfId="2274" priority="2286">
      <formula>GI$14=""</formula>
    </cfRule>
  </conditionalFormatting>
  <conditionalFormatting sqref="GI25:GO25">
    <cfRule type="expression" dxfId="2273" priority="2285">
      <formula>GJ$14=""</formula>
    </cfRule>
  </conditionalFormatting>
  <conditionalFormatting sqref="GI41:GO41">
    <cfRule type="expression" dxfId="2272" priority="2283">
      <formula>GJ$14=""</formula>
    </cfRule>
  </conditionalFormatting>
  <conditionalFormatting sqref="GI25:GO25">
    <cfRule type="expression" dxfId="2271" priority="2282">
      <formula>GJ$14=""</formula>
    </cfRule>
  </conditionalFormatting>
  <conditionalFormatting sqref="GI41:GO41">
    <cfRule type="expression" dxfId="2270" priority="2281">
      <formula>GJ$14=""</formula>
    </cfRule>
  </conditionalFormatting>
  <conditionalFormatting sqref="GI41:GO41">
    <cfRule type="expression" dxfId="2269" priority="2280">
      <formula>GJ$14=""</formula>
    </cfRule>
  </conditionalFormatting>
  <conditionalFormatting sqref="GI41:GO41">
    <cfRule type="expression" dxfId="2268" priority="2279">
      <formula>GJ$14=""</formula>
    </cfRule>
  </conditionalFormatting>
  <conditionalFormatting sqref="GI25:GO25">
    <cfRule type="expression" dxfId="2267" priority="2278">
      <formula>GJ$14=""</formula>
    </cfRule>
  </conditionalFormatting>
  <conditionalFormatting sqref="GI41:GO41">
    <cfRule type="expression" dxfId="2266" priority="2277">
      <formula>GJ$14=""</formula>
    </cfRule>
  </conditionalFormatting>
  <conditionalFormatting sqref="GI41:GO41">
    <cfRule type="expression" dxfId="2265" priority="2276">
      <formula>GJ$14=""</formula>
    </cfRule>
  </conditionalFormatting>
  <conditionalFormatting sqref="GI23:GN23 GI25:GN25 GI21:GN21 GI34:GN34 GI17:GN19 GI27:GN27 GI39:GN39 GH37:GN37 GH31:GN32 GI29:GN30 GI41:GN42 GH17:GH30 GH33:GH36 GH38:GH42">
    <cfRule type="expression" dxfId="2264" priority="2275">
      <formula>GI$14=""</formula>
    </cfRule>
  </conditionalFormatting>
  <conditionalFormatting sqref="GI25:GN25">
    <cfRule type="expression" dxfId="2263" priority="2274">
      <formula>GJ$14=""</formula>
    </cfRule>
  </conditionalFormatting>
  <conditionalFormatting sqref="GI41:GN41">
    <cfRule type="expression" dxfId="2262" priority="2272">
      <formula>GJ$14=""</formula>
    </cfRule>
  </conditionalFormatting>
  <conditionalFormatting sqref="GI25:GN25">
    <cfRule type="expression" dxfId="2261" priority="2271">
      <formula>GJ$14=""</formula>
    </cfRule>
  </conditionalFormatting>
  <conditionalFormatting sqref="GI41:GN41">
    <cfRule type="expression" dxfId="2260" priority="2270">
      <formula>GJ$14=""</formula>
    </cfRule>
  </conditionalFormatting>
  <conditionalFormatting sqref="GI41:GN41">
    <cfRule type="expression" dxfId="2259" priority="2269">
      <formula>GJ$14=""</formula>
    </cfRule>
  </conditionalFormatting>
  <conditionalFormatting sqref="GI41:GN41">
    <cfRule type="expression" dxfId="2258" priority="2268">
      <formula>GJ$14=""</formula>
    </cfRule>
  </conditionalFormatting>
  <conditionalFormatting sqref="GI25:GN25">
    <cfRule type="expression" dxfId="2257" priority="2267">
      <formula>GJ$14=""</formula>
    </cfRule>
  </conditionalFormatting>
  <conditionalFormatting sqref="GI41:GN41">
    <cfRule type="expression" dxfId="2256" priority="2266">
      <formula>GJ$14=""</formula>
    </cfRule>
  </conditionalFormatting>
  <conditionalFormatting sqref="GI41:GN41">
    <cfRule type="expression" dxfId="2255" priority="2265">
      <formula>GJ$14=""</formula>
    </cfRule>
  </conditionalFormatting>
  <conditionalFormatting sqref="GI25:GN25">
    <cfRule type="expression" dxfId="2254" priority="2264">
      <formula>GJ$14=""</formula>
    </cfRule>
  </conditionalFormatting>
  <conditionalFormatting sqref="GI41:GN41">
    <cfRule type="expression" dxfId="2253" priority="2263">
      <formula>GJ$14=""</formula>
    </cfRule>
  </conditionalFormatting>
  <conditionalFormatting sqref="GI41:GN41">
    <cfRule type="expression" dxfId="2252" priority="2262">
      <formula>GJ$14=""</formula>
    </cfRule>
  </conditionalFormatting>
  <conditionalFormatting sqref="GI41:GN41">
    <cfRule type="expression" dxfId="2251" priority="2261">
      <formula>GJ$14=""</formula>
    </cfRule>
  </conditionalFormatting>
  <conditionalFormatting sqref="GI41:GN41">
    <cfRule type="expression" dxfId="2250" priority="2260">
      <formula>GJ$14=""</formula>
    </cfRule>
  </conditionalFormatting>
  <conditionalFormatting sqref="GK25:GN25">
    <cfRule type="expression" dxfId="2249" priority="2259">
      <formula>GL$14=""</formula>
    </cfRule>
  </conditionalFormatting>
  <conditionalFormatting sqref="GI41:GN41">
    <cfRule type="expression" dxfId="2248" priority="2258">
      <formula>GJ$14=""</formula>
    </cfRule>
  </conditionalFormatting>
  <conditionalFormatting sqref="GI41:GN41">
    <cfRule type="expression" dxfId="2247" priority="2257">
      <formula>GJ$14=""</formula>
    </cfRule>
  </conditionalFormatting>
  <conditionalFormatting sqref="GK25:GN25">
    <cfRule type="expression" dxfId="2246" priority="2256">
      <formula>GL$14=""</formula>
    </cfRule>
  </conditionalFormatting>
  <conditionalFormatting sqref="GI41:GN41">
    <cfRule type="expression" dxfId="2245" priority="2255">
      <formula>GJ$14=""</formula>
    </cfRule>
  </conditionalFormatting>
  <conditionalFormatting sqref="GI41:GN41">
    <cfRule type="expression" dxfId="2244" priority="2254">
      <formula>GJ$14=""</formula>
    </cfRule>
  </conditionalFormatting>
  <conditionalFormatting sqref="GI41:GN41">
    <cfRule type="expression" dxfId="2243" priority="2253">
      <formula>GJ$14=""</formula>
    </cfRule>
  </conditionalFormatting>
  <conditionalFormatting sqref="GI41:GN41">
    <cfRule type="expression" dxfId="2242" priority="2252">
      <formula>GJ$14=""</formula>
    </cfRule>
  </conditionalFormatting>
  <conditionalFormatting sqref="GI41:GN41">
    <cfRule type="expression" dxfId="2241" priority="2251">
      <formula>GJ$14=""</formula>
    </cfRule>
  </conditionalFormatting>
  <conditionalFormatting sqref="GI41:GN41">
    <cfRule type="expression" dxfId="2240" priority="2250">
      <formula>GJ$14=""</formula>
    </cfRule>
  </conditionalFormatting>
  <conditionalFormatting sqref="GI23:GO23 GI25:GO25 GI21:GO21 GI34:GO34 GI17:GO19 GI27:GO27 GI39:GO39 GH37:GO37 GH31:GO32 GI29:GO30 GI41:GO42 GH17:GH30 GH33:GH36 GH38:GH42">
    <cfRule type="expression" dxfId="2239" priority="2249">
      <formula>GI$14=""</formula>
    </cfRule>
  </conditionalFormatting>
  <conditionalFormatting sqref="GI25:GO25">
    <cfRule type="expression" dxfId="2238" priority="2248">
      <formula>GJ$14=""</formula>
    </cfRule>
  </conditionalFormatting>
  <conditionalFormatting sqref="GI41:GO41">
    <cfRule type="expression" dxfId="2237" priority="2246">
      <formula>GJ$14=""</formula>
    </cfRule>
  </conditionalFormatting>
  <conditionalFormatting sqref="GI25:GO25">
    <cfRule type="expression" dxfId="2236" priority="2245">
      <formula>GJ$14=""</formula>
    </cfRule>
  </conditionalFormatting>
  <conditionalFormatting sqref="GI41:GO41">
    <cfRule type="expression" dxfId="2235" priority="2244">
      <formula>GJ$14=""</formula>
    </cfRule>
  </conditionalFormatting>
  <conditionalFormatting sqref="GI41:GO41">
    <cfRule type="expression" dxfId="2234" priority="2243">
      <formula>GJ$14=""</formula>
    </cfRule>
  </conditionalFormatting>
  <conditionalFormatting sqref="GI41:GO41">
    <cfRule type="expression" dxfId="2233" priority="2242">
      <formula>GJ$14=""</formula>
    </cfRule>
  </conditionalFormatting>
  <conditionalFormatting sqref="GI25:GO25">
    <cfRule type="expression" dxfId="2232" priority="2241">
      <formula>GJ$14=""</formula>
    </cfRule>
  </conditionalFormatting>
  <conditionalFormatting sqref="GI41:GO41">
    <cfRule type="expression" dxfId="2231" priority="2240">
      <formula>GJ$14=""</formula>
    </cfRule>
  </conditionalFormatting>
  <conditionalFormatting sqref="GI41:GO41">
    <cfRule type="expression" dxfId="2230" priority="2239">
      <formula>GJ$14=""</formula>
    </cfRule>
  </conditionalFormatting>
  <conditionalFormatting sqref="GI25:GO25">
    <cfRule type="expression" dxfId="2229" priority="2238">
      <formula>GJ$14=""</formula>
    </cfRule>
  </conditionalFormatting>
  <conditionalFormatting sqref="GI41:GO41">
    <cfRule type="expression" dxfId="2228" priority="2237">
      <formula>GJ$14=""</formula>
    </cfRule>
  </conditionalFormatting>
  <conditionalFormatting sqref="GI41:GO41">
    <cfRule type="expression" dxfId="2227" priority="2236">
      <formula>GJ$14=""</formula>
    </cfRule>
  </conditionalFormatting>
  <conditionalFormatting sqref="GI41:GO41">
    <cfRule type="expression" dxfId="2226" priority="2235">
      <formula>GJ$14=""</formula>
    </cfRule>
  </conditionalFormatting>
  <conditionalFormatting sqref="GI41:GO41">
    <cfRule type="expression" dxfId="2225" priority="2234">
      <formula>GJ$14=""</formula>
    </cfRule>
  </conditionalFormatting>
  <conditionalFormatting sqref="GK25:GO25">
    <cfRule type="expression" dxfId="2224" priority="2233">
      <formula>GL$14=""</formula>
    </cfRule>
  </conditionalFormatting>
  <conditionalFormatting sqref="GI41:GO41">
    <cfRule type="expression" dxfId="2223" priority="2232">
      <formula>GJ$14=""</formula>
    </cfRule>
  </conditionalFormatting>
  <conditionalFormatting sqref="GI41:GO41">
    <cfRule type="expression" dxfId="2222" priority="2231">
      <formula>GJ$14=""</formula>
    </cfRule>
  </conditionalFormatting>
  <conditionalFormatting sqref="GK25:GO25">
    <cfRule type="expression" dxfId="2221" priority="2230">
      <formula>GL$14=""</formula>
    </cfRule>
  </conditionalFormatting>
  <conditionalFormatting sqref="GI41:GO41">
    <cfRule type="expression" dxfId="2220" priority="2229">
      <formula>GJ$14=""</formula>
    </cfRule>
  </conditionalFormatting>
  <conditionalFormatting sqref="GI41:GO41">
    <cfRule type="expression" dxfId="2219" priority="2228">
      <formula>GJ$14=""</formula>
    </cfRule>
  </conditionalFormatting>
  <conditionalFormatting sqref="GI41:GO41">
    <cfRule type="expression" dxfId="2218" priority="2227">
      <formula>GJ$14=""</formula>
    </cfRule>
  </conditionalFormatting>
  <conditionalFormatting sqref="GI41:GO41">
    <cfRule type="expression" dxfId="2217" priority="2226">
      <formula>GJ$14=""</formula>
    </cfRule>
  </conditionalFormatting>
  <conditionalFormatting sqref="GI41:GO41">
    <cfRule type="expression" dxfId="2216" priority="2225">
      <formula>GJ$14=""</formula>
    </cfRule>
  </conditionalFormatting>
  <conditionalFormatting sqref="GI41:GO41">
    <cfRule type="expression" dxfId="2215" priority="2224">
      <formula>GJ$14=""</formula>
    </cfRule>
  </conditionalFormatting>
  <conditionalFormatting sqref="GR23:GW23 GR25:GW25 GR21:GW21 GR34:GW34 GR17:GW19 GR27:GW27 GR39:GW39 GQ37:GW37 GQ31:GW32 GR29:GW30 GR41:GW41 GQ17:GQ30 GQ33:GQ36 GQ38:GQ41">
    <cfRule type="expression" dxfId="2214" priority="2223">
      <formula>GR$14=""</formula>
    </cfRule>
  </conditionalFormatting>
  <conditionalFormatting sqref="GR25:GW25">
    <cfRule type="expression" dxfId="2213" priority="2222">
      <formula>GS$14=""</formula>
    </cfRule>
  </conditionalFormatting>
  <conditionalFormatting sqref="GR41:GW41">
    <cfRule type="expression" dxfId="2212" priority="2220">
      <formula>GS$14=""</formula>
    </cfRule>
  </conditionalFormatting>
  <conditionalFormatting sqref="GR25:GW25">
    <cfRule type="expression" dxfId="2211" priority="2219">
      <formula>GS$14=""</formula>
    </cfRule>
  </conditionalFormatting>
  <conditionalFormatting sqref="GR41:GW41">
    <cfRule type="expression" dxfId="2210" priority="2218">
      <formula>GS$14=""</formula>
    </cfRule>
  </conditionalFormatting>
  <conditionalFormatting sqref="GR41:GW41">
    <cfRule type="expression" dxfId="2209" priority="2217">
      <formula>GS$14=""</formula>
    </cfRule>
  </conditionalFormatting>
  <conditionalFormatting sqref="GR41:GW41">
    <cfRule type="expression" dxfId="2208" priority="2216">
      <formula>GS$14=""</formula>
    </cfRule>
  </conditionalFormatting>
  <conditionalFormatting sqref="GR25:GW25">
    <cfRule type="expression" dxfId="2207" priority="2215">
      <formula>GS$14=""</formula>
    </cfRule>
  </conditionalFormatting>
  <conditionalFormatting sqref="GR41:GW41">
    <cfRule type="expression" dxfId="2206" priority="2214">
      <formula>GS$14=""</formula>
    </cfRule>
  </conditionalFormatting>
  <conditionalFormatting sqref="GR41:GW41">
    <cfRule type="expression" dxfId="2205" priority="2213">
      <formula>GS$14=""</formula>
    </cfRule>
  </conditionalFormatting>
  <conditionalFormatting sqref="GR25:GW25">
    <cfRule type="expression" dxfId="2204" priority="2212">
      <formula>GS$14=""</formula>
    </cfRule>
  </conditionalFormatting>
  <conditionalFormatting sqref="GR41:GW41">
    <cfRule type="expression" dxfId="2203" priority="2211">
      <formula>GS$14=""</formula>
    </cfRule>
  </conditionalFormatting>
  <conditionalFormatting sqref="GR41:GW41">
    <cfRule type="expression" dxfId="2202" priority="2210">
      <formula>GS$14=""</formula>
    </cfRule>
  </conditionalFormatting>
  <conditionalFormatting sqref="GR41:GW41">
    <cfRule type="expression" dxfId="2201" priority="2209">
      <formula>GS$14=""</formula>
    </cfRule>
  </conditionalFormatting>
  <conditionalFormatting sqref="GR41:GW41">
    <cfRule type="expression" dxfId="2200" priority="2208">
      <formula>GS$14=""</formula>
    </cfRule>
  </conditionalFormatting>
  <conditionalFormatting sqref="GT25:GW25">
    <cfRule type="expression" dxfId="2199" priority="2207">
      <formula>GU$14=""</formula>
    </cfRule>
  </conditionalFormatting>
  <conditionalFormatting sqref="GR41:GW41">
    <cfRule type="expression" dxfId="2198" priority="2206">
      <formula>GS$14=""</formula>
    </cfRule>
  </conditionalFormatting>
  <conditionalFormatting sqref="GR41:GW41">
    <cfRule type="expression" dxfId="2197" priority="2205">
      <formula>GS$14=""</formula>
    </cfRule>
  </conditionalFormatting>
  <conditionalFormatting sqref="GT25:GW25">
    <cfRule type="expression" dxfId="2196" priority="2204">
      <formula>GU$14=""</formula>
    </cfRule>
  </conditionalFormatting>
  <conditionalFormatting sqref="GR41:GW41">
    <cfRule type="expression" dxfId="2195" priority="2203">
      <formula>GS$14=""</formula>
    </cfRule>
  </conditionalFormatting>
  <conditionalFormatting sqref="GR41:GW41">
    <cfRule type="expression" dxfId="2194" priority="2202">
      <formula>GS$14=""</formula>
    </cfRule>
  </conditionalFormatting>
  <conditionalFormatting sqref="GR41:GW41">
    <cfRule type="expression" dxfId="2193" priority="2201">
      <formula>GS$14=""</formula>
    </cfRule>
  </conditionalFormatting>
  <conditionalFormatting sqref="GR41:GW41">
    <cfRule type="expression" dxfId="2192" priority="2200">
      <formula>GS$14=""</formula>
    </cfRule>
  </conditionalFormatting>
  <conditionalFormatting sqref="GR41:GW41">
    <cfRule type="expression" dxfId="2191" priority="2199">
      <formula>GS$14=""</formula>
    </cfRule>
  </conditionalFormatting>
  <conditionalFormatting sqref="GR41:GW41">
    <cfRule type="expression" dxfId="2190" priority="2198">
      <formula>GS$14=""</formula>
    </cfRule>
  </conditionalFormatting>
  <conditionalFormatting sqref="GR23:GX23 GR25:GX25 GR21:GX21 GR34:GX34 GR17:GX19 GR27:GX27 GR39:GX39 GQ37:GX37 GQ31:GX32 GR29:GX30 GR41:GX41 GQ17:GQ30 GQ33:GQ36 GQ38:GQ41">
    <cfRule type="expression" dxfId="2189" priority="2197">
      <formula>GR$14=""</formula>
    </cfRule>
  </conditionalFormatting>
  <conditionalFormatting sqref="GR25:GX25">
    <cfRule type="expression" dxfId="2188" priority="2196">
      <formula>GS$14=""</formula>
    </cfRule>
  </conditionalFormatting>
  <conditionalFormatting sqref="GR41:GX41">
    <cfRule type="expression" dxfId="2187" priority="2194">
      <formula>GS$14=""</formula>
    </cfRule>
  </conditionalFormatting>
  <conditionalFormatting sqref="GR25:GX25">
    <cfRule type="expression" dxfId="2186" priority="2193">
      <formula>GS$14=""</formula>
    </cfRule>
  </conditionalFormatting>
  <conditionalFormatting sqref="GR41:GX41">
    <cfRule type="expression" dxfId="2185" priority="2192">
      <formula>GS$14=""</formula>
    </cfRule>
  </conditionalFormatting>
  <conditionalFormatting sqref="GR41:GX41">
    <cfRule type="expression" dxfId="2184" priority="2191">
      <formula>GS$14=""</formula>
    </cfRule>
  </conditionalFormatting>
  <conditionalFormatting sqref="GR41:GX41">
    <cfRule type="expression" dxfId="2183" priority="2190">
      <formula>GS$14=""</formula>
    </cfRule>
  </conditionalFormatting>
  <conditionalFormatting sqref="GR25:GX25">
    <cfRule type="expression" dxfId="2182" priority="2189">
      <formula>GS$14=""</formula>
    </cfRule>
  </conditionalFormatting>
  <conditionalFormatting sqref="GR41:GX41">
    <cfRule type="expression" dxfId="2181" priority="2188">
      <formula>GS$14=""</formula>
    </cfRule>
  </conditionalFormatting>
  <conditionalFormatting sqref="GR41:GX41">
    <cfRule type="expression" dxfId="2180" priority="2187">
      <formula>GS$14=""</formula>
    </cfRule>
  </conditionalFormatting>
  <conditionalFormatting sqref="GR23:GW23 GR25:GW25 GR21:GW21 GR34:GW34 GR17:GW19 GR27:GW27 GR39:GW39 GQ37:GW37 GQ31:GW32 GR29:GW30 GR41:GW42 GQ17:GQ30 GQ33:GQ36 GQ38:GQ42">
    <cfRule type="expression" dxfId="2179" priority="2186">
      <formula>GR$14=""</formula>
    </cfRule>
  </conditionalFormatting>
  <conditionalFormatting sqref="GR25:GW25">
    <cfRule type="expression" dxfId="2178" priority="2185">
      <formula>GS$14=""</formula>
    </cfRule>
  </conditionalFormatting>
  <conditionalFormatting sqref="GR41:GW41">
    <cfRule type="expression" dxfId="2177" priority="2183">
      <formula>GS$14=""</formula>
    </cfRule>
  </conditionalFormatting>
  <conditionalFormatting sqref="GR25:GW25">
    <cfRule type="expression" dxfId="2176" priority="2182">
      <formula>GS$14=""</formula>
    </cfRule>
  </conditionalFormatting>
  <conditionalFormatting sqref="GR41:GW41">
    <cfRule type="expression" dxfId="2175" priority="2181">
      <formula>GS$14=""</formula>
    </cfRule>
  </conditionalFormatting>
  <conditionalFormatting sqref="GR41:GW41">
    <cfRule type="expression" dxfId="2174" priority="2180">
      <formula>GS$14=""</formula>
    </cfRule>
  </conditionalFormatting>
  <conditionalFormatting sqref="GR41:GW41">
    <cfRule type="expression" dxfId="2173" priority="2179">
      <formula>GS$14=""</formula>
    </cfRule>
  </conditionalFormatting>
  <conditionalFormatting sqref="GR25:GW25">
    <cfRule type="expression" dxfId="2172" priority="2178">
      <formula>GS$14=""</formula>
    </cfRule>
  </conditionalFormatting>
  <conditionalFormatting sqref="GR41:GW41">
    <cfRule type="expression" dxfId="2171" priority="2177">
      <formula>GS$14=""</formula>
    </cfRule>
  </conditionalFormatting>
  <conditionalFormatting sqref="GR41:GW41">
    <cfRule type="expression" dxfId="2170" priority="2176">
      <formula>GS$14=""</formula>
    </cfRule>
  </conditionalFormatting>
  <conditionalFormatting sqref="GR25:GW25">
    <cfRule type="expression" dxfId="2169" priority="2175">
      <formula>GS$14=""</formula>
    </cfRule>
  </conditionalFormatting>
  <conditionalFormatting sqref="GR41:GW41">
    <cfRule type="expression" dxfId="2168" priority="2174">
      <formula>GS$14=""</formula>
    </cfRule>
  </conditionalFormatting>
  <conditionalFormatting sqref="GR41:GW41">
    <cfRule type="expression" dxfId="2167" priority="2173">
      <formula>GS$14=""</formula>
    </cfRule>
  </conditionalFormatting>
  <conditionalFormatting sqref="GR41:GW41">
    <cfRule type="expression" dxfId="2166" priority="2172">
      <formula>GS$14=""</formula>
    </cfRule>
  </conditionalFormatting>
  <conditionalFormatting sqref="GR41:GW41">
    <cfRule type="expression" dxfId="2165" priority="2171">
      <formula>GS$14=""</formula>
    </cfRule>
  </conditionalFormatting>
  <conditionalFormatting sqref="GT25:GW25">
    <cfRule type="expression" dxfId="2164" priority="2170">
      <formula>GU$14=""</formula>
    </cfRule>
  </conditionalFormatting>
  <conditionalFormatting sqref="GR41:GW41">
    <cfRule type="expression" dxfId="2163" priority="2169">
      <formula>GS$14=""</formula>
    </cfRule>
  </conditionalFormatting>
  <conditionalFormatting sqref="GR41:GW41">
    <cfRule type="expression" dxfId="2162" priority="2168">
      <formula>GS$14=""</formula>
    </cfRule>
  </conditionalFormatting>
  <conditionalFormatting sqref="GT25:GW25">
    <cfRule type="expression" dxfId="2161" priority="2167">
      <formula>GU$14=""</formula>
    </cfRule>
  </conditionalFormatting>
  <conditionalFormatting sqref="GR41:GW41">
    <cfRule type="expression" dxfId="2160" priority="2166">
      <formula>GS$14=""</formula>
    </cfRule>
  </conditionalFormatting>
  <conditionalFormatting sqref="GR41:GW41">
    <cfRule type="expression" dxfId="2159" priority="2165">
      <formula>GS$14=""</formula>
    </cfRule>
  </conditionalFormatting>
  <conditionalFormatting sqref="GR41:GW41">
    <cfRule type="expression" dxfId="2158" priority="2164">
      <formula>GS$14=""</formula>
    </cfRule>
  </conditionalFormatting>
  <conditionalFormatting sqref="GR41:GW41">
    <cfRule type="expression" dxfId="2157" priority="2163">
      <formula>GS$14=""</formula>
    </cfRule>
  </conditionalFormatting>
  <conditionalFormatting sqref="GR41:GW41">
    <cfRule type="expression" dxfId="2156" priority="2162">
      <formula>GS$14=""</formula>
    </cfRule>
  </conditionalFormatting>
  <conditionalFormatting sqref="GR41:GW41">
    <cfRule type="expression" dxfId="2155" priority="2161">
      <formula>GS$14=""</formula>
    </cfRule>
  </conditionalFormatting>
  <conditionalFormatting sqref="GR23:GX23 GR25:GX25 GR21:GX21 GR34:GX34 GR17:GX19 GR27:GX27 GR39:GX39 GQ37:GX37 GQ31:GX32 GR29:GX30 GR41:GX42 GQ17:GQ30 GQ33:GQ36 GQ38:GQ42">
    <cfRule type="expression" dxfId="2154" priority="2160">
      <formula>GR$14=""</formula>
    </cfRule>
  </conditionalFormatting>
  <conditionalFormatting sqref="GR25:GX25">
    <cfRule type="expression" dxfId="2153" priority="2159">
      <formula>GS$14=""</formula>
    </cfRule>
  </conditionalFormatting>
  <conditionalFormatting sqref="GR41:GX41">
    <cfRule type="expression" dxfId="2152" priority="2157">
      <formula>GS$14=""</formula>
    </cfRule>
  </conditionalFormatting>
  <conditionalFormatting sqref="GR25:GX25">
    <cfRule type="expression" dxfId="2151" priority="2156">
      <formula>GS$14=""</formula>
    </cfRule>
  </conditionalFormatting>
  <conditionalFormatting sqref="GR41:GX41">
    <cfRule type="expression" dxfId="2150" priority="2155">
      <formula>GS$14=""</formula>
    </cfRule>
  </conditionalFormatting>
  <conditionalFormatting sqref="GR41:GX41">
    <cfRule type="expression" dxfId="2149" priority="2154">
      <formula>GS$14=""</formula>
    </cfRule>
  </conditionalFormatting>
  <conditionalFormatting sqref="GR41:GX41">
    <cfRule type="expression" dxfId="2148" priority="2153">
      <formula>GS$14=""</formula>
    </cfRule>
  </conditionalFormatting>
  <conditionalFormatting sqref="GR25:GX25">
    <cfRule type="expression" dxfId="2147" priority="2152">
      <formula>GS$14=""</formula>
    </cfRule>
  </conditionalFormatting>
  <conditionalFormatting sqref="GR41:GX41">
    <cfRule type="expression" dxfId="2146" priority="2151">
      <formula>GS$14=""</formula>
    </cfRule>
  </conditionalFormatting>
  <conditionalFormatting sqref="GR41:GX41">
    <cfRule type="expression" dxfId="2145" priority="2150">
      <formula>GS$14=""</formula>
    </cfRule>
  </conditionalFormatting>
  <conditionalFormatting sqref="GR25:GX25">
    <cfRule type="expression" dxfId="2144" priority="2149">
      <formula>GS$14=""</formula>
    </cfRule>
  </conditionalFormatting>
  <conditionalFormatting sqref="GR41:GX41">
    <cfRule type="expression" dxfId="2143" priority="2148">
      <formula>GS$14=""</formula>
    </cfRule>
  </conditionalFormatting>
  <conditionalFormatting sqref="GR41:GX41">
    <cfRule type="expression" dxfId="2142" priority="2147">
      <formula>GS$14=""</formula>
    </cfRule>
  </conditionalFormatting>
  <conditionalFormatting sqref="GR41:GX41">
    <cfRule type="expression" dxfId="2141" priority="2146">
      <formula>GS$14=""</formula>
    </cfRule>
  </conditionalFormatting>
  <conditionalFormatting sqref="GR41:GX41">
    <cfRule type="expression" dxfId="2140" priority="2145">
      <formula>GS$14=""</formula>
    </cfRule>
  </conditionalFormatting>
  <conditionalFormatting sqref="GT25:GX25">
    <cfRule type="expression" dxfId="2139" priority="2144">
      <formula>GU$14=""</formula>
    </cfRule>
  </conditionalFormatting>
  <conditionalFormatting sqref="GR41:GX41">
    <cfRule type="expression" dxfId="2138" priority="2143">
      <formula>GS$14=""</formula>
    </cfRule>
  </conditionalFormatting>
  <conditionalFormatting sqref="GR41:GX41">
    <cfRule type="expression" dxfId="2137" priority="2142">
      <formula>GS$14=""</formula>
    </cfRule>
  </conditionalFormatting>
  <conditionalFormatting sqref="GT25:GX25">
    <cfRule type="expression" dxfId="2136" priority="2141">
      <formula>GU$14=""</formula>
    </cfRule>
  </conditionalFormatting>
  <conditionalFormatting sqref="GR41:GX41">
    <cfRule type="expression" dxfId="2135" priority="2140">
      <formula>GS$14=""</formula>
    </cfRule>
  </conditionalFormatting>
  <conditionalFormatting sqref="GR41:GX41">
    <cfRule type="expression" dxfId="2134" priority="2139">
      <formula>GS$14=""</formula>
    </cfRule>
  </conditionalFormatting>
  <conditionalFormatting sqref="GR41:GX41">
    <cfRule type="expression" dxfId="2133" priority="2138">
      <formula>GS$14=""</formula>
    </cfRule>
  </conditionalFormatting>
  <conditionalFormatting sqref="GR41:GX41">
    <cfRule type="expression" dxfId="2132" priority="2137">
      <formula>GS$14=""</formula>
    </cfRule>
  </conditionalFormatting>
  <conditionalFormatting sqref="GR41:GX41">
    <cfRule type="expression" dxfId="2131" priority="2136">
      <formula>GS$14=""</formula>
    </cfRule>
  </conditionalFormatting>
  <conditionalFormatting sqref="GR41:GX41">
    <cfRule type="expression" dxfId="2130" priority="2135">
      <formula>GS$14=""</formula>
    </cfRule>
  </conditionalFormatting>
  <conditionalFormatting sqref="HA23:HF23 HA25:HF25 HA21:HF21 HA34:HF34 HA17:HF19 HA27:HF27 HA39:HF39 GZ37:HF37 GZ31:HF32 HA29:HF30 HA41:HF41 GZ17:GZ30 GZ33:GZ36 GZ38:GZ41">
    <cfRule type="expression" dxfId="2129" priority="2134">
      <formula>HA$14=""</formula>
    </cfRule>
  </conditionalFormatting>
  <conditionalFormatting sqref="HA25:HF25">
    <cfRule type="expression" dxfId="2128" priority="2133">
      <formula>HB$14=""</formula>
    </cfRule>
  </conditionalFormatting>
  <conditionalFormatting sqref="HA41:HF41">
    <cfRule type="expression" dxfId="2127" priority="2131">
      <formula>HB$14=""</formula>
    </cfRule>
  </conditionalFormatting>
  <conditionalFormatting sqref="HA25:HF25">
    <cfRule type="expression" dxfId="2126" priority="2130">
      <formula>HB$14=""</formula>
    </cfRule>
  </conditionalFormatting>
  <conditionalFormatting sqref="HA41:HF41">
    <cfRule type="expression" dxfId="2125" priority="2129">
      <formula>HB$14=""</formula>
    </cfRule>
  </conditionalFormatting>
  <conditionalFormatting sqref="HA41:HF41">
    <cfRule type="expression" dxfId="2124" priority="2128">
      <formula>HB$14=""</formula>
    </cfRule>
  </conditionalFormatting>
  <conditionalFormatting sqref="HA41:HF41">
    <cfRule type="expression" dxfId="2123" priority="2127">
      <formula>HB$14=""</formula>
    </cfRule>
  </conditionalFormatting>
  <conditionalFormatting sqref="HA25:HF25">
    <cfRule type="expression" dxfId="2122" priority="2126">
      <formula>HB$14=""</formula>
    </cfRule>
  </conditionalFormatting>
  <conditionalFormatting sqref="HA41:HF41">
    <cfRule type="expression" dxfId="2121" priority="2125">
      <formula>HB$14=""</formula>
    </cfRule>
  </conditionalFormatting>
  <conditionalFormatting sqref="HA41:HF41">
    <cfRule type="expression" dxfId="2120" priority="2124">
      <formula>HB$14=""</formula>
    </cfRule>
  </conditionalFormatting>
  <conditionalFormatting sqref="HA25:HF25">
    <cfRule type="expression" dxfId="2119" priority="2123">
      <formula>HB$14=""</formula>
    </cfRule>
  </conditionalFormatting>
  <conditionalFormatting sqref="HA41:HF41">
    <cfRule type="expression" dxfId="2118" priority="2122">
      <formula>HB$14=""</formula>
    </cfRule>
  </conditionalFormatting>
  <conditionalFormatting sqref="HA41:HF41">
    <cfRule type="expression" dxfId="2117" priority="2121">
      <formula>HB$14=""</formula>
    </cfRule>
  </conditionalFormatting>
  <conditionalFormatting sqref="HA41:HF41">
    <cfRule type="expression" dxfId="2116" priority="2120">
      <formula>HB$14=""</formula>
    </cfRule>
  </conditionalFormatting>
  <conditionalFormatting sqref="HA41:HF41">
    <cfRule type="expression" dxfId="2115" priority="2119">
      <formula>HB$14=""</formula>
    </cfRule>
  </conditionalFormatting>
  <conditionalFormatting sqref="HC25:HF25">
    <cfRule type="expression" dxfId="2114" priority="2118">
      <formula>HD$14=""</formula>
    </cfRule>
  </conditionalFormatting>
  <conditionalFormatting sqref="HA41:HF41">
    <cfRule type="expression" dxfId="2113" priority="2117">
      <formula>HB$14=""</formula>
    </cfRule>
  </conditionalFormatting>
  <conditionalFormatting sqref="HA41:HF41">
    <cfRule type="expression" dxfId="2112" priority="2116">
      <formula>HB$14=""</formula>
    </cfRule>
  </conditionalFormatting>
  <conditionalFormatting sqref="HC25:HF25">
    <cfRule type="expression" dxfId="2111" priority="2115">
      <formula>HD$14=""</formula>
    </cfRule>
  </conditionalFormatting>
  <conditionalFormatting sqref="HA41:HF41">
    <cfRule type="expression" dxfId="2110" priority="2114">
      <formula>HB$14=""</formula>
    </cfRule>
  </conditionalFormatting>
  <conditionalFormatting sqref="HA41:HF41">
    <cfRule type="expression" dxfId="2109" priority="2113">
      <formula>HB$14=""</formula>
    </cfRule>
  </conditionalFormatting>
  <conditionalFormatting sqref="HA41:HF41">
    <cfRule type="expression" dxfId="2108" priority="2112">
      <formula>HB$14=""</formula>
    </cfRule>
  </conditionalFormatting>
  <conditionalFormatting sqref="HA41:HF41">
    <cfRule type="expression" dxfId="2107" priority="2111">
      <formula>HB$14=""</formula>
    </cfRule>
  </conditionalFormatting>
  <conditionalFormatting sqref="HA41:HF41">
    <cfRule type="expression" dxfId="2106" priority="2110">
      <formula>HB$14=""</formula>
    </cfRule>
  </conditionalFormatting>
  <conditionalFormatting sqref="HA41:HF41">
    <cfRule type="expression" dxfId="2105" priority="2109">
      <formula>HB$14=""</formula>
    </cfRule>
  </conditionalFormatting>
  <conditionalFormatting sqref="HA23:HG23 HA25:HG25 HA21:HG21 HA34:HG34 HA17:HG19 HA27:HG27 HA39:HG39 GZ37:HG37 GZ31:HG32 HA29:HG30 HA41:HG41 GZ17:GZ30 GZ33:GZ36 GZ38:GZ41">
    <cfRule type="expression" dxfId="2104" priority="2108">
      <formula>HA$14=""</formula>
    </cfRule>
  </conditionalFormatting>
  <conditionalFormatting sqref="HA25:HG25">
    <cfRule type="expression" dxfId="2103" priority="2107">
      <formula>HB$14=""</formula>
    </cfRule>
  </conditionalFormatting>
  <conditionalFormatting sqref="HA41:HG41">
    <cfRule type="expression" dxfId="2102" priority="2105">
      <formula>HB$14=""</formula>
    </cfRule>
  </conditionalFormatting>
  <conditionalFormatting sqref="HA25:HG25">
    <cfRule type="expression" dxfId="2101" priority="2104">
      <formula>HB$14=""</formula>
    </cfRule>
  </conditionalFormatting>
  <conditionalFormatting sqref="HA41:HG41">
    <cfRule type="expression" dxfId="2100" priority="2103">
      <formula>HB$14=""</formula>
    </cfRule>
  </conditionalFormatting>
  <conditionalFormatting sqref="HA41:HG41">
    <cfRule type="expression" dxfId="2099" priority="2102">
      <formula>HB$14=""</formula>
    </cfRule>
  </conditionalFormatting>
  <conditionalFormatting sqref="HA41:HG41">
    <cfRule type="expression" dxfId="2098" priority="2101">
      <formula>HB$14=""</formula>
    </cfRule>
  </conditionalFormatting>
  <conditionalFormatting sqref="HA25:HG25">
    <cfRule type="expression" dxfId="2097" priority="2100">
      <formula>HB$14=""</formula>
    </cfRule>
  </conditionalFormatting>
  <conditionalFormatting sqref="HA41:HG41">
    <cfRule type="expression" dxfId="2096" priority="2099">
      <formula>HB$14=""</formula>
    </cfRule>
  </conditionalFormatting>
  <conditionalFormatting sqref="HA41:HG41">
    <cfRule type="expression" dxfId="2095" priority="2098">
      <formula>HB$14=""</formula>
    </cfRule>
  </conditionalFormatting>
  <conditionalFormatting sqref="HA23:HF23 HA25:HF25 HA21:HF21 HA34:HF34 HA17:HF19 HA27:HF27 HA39:HF39 GZ37:HF37 GZ31:HF32 HA29:HF30 HA41:HF42 GZ17:GZ30 GZ33:GZ36 GZ38:GZ42">
    <cfRule type="expression" dxfId="2094" priority="2097">
      <formula>HA$14=""</formula>
    </cfRule>
  </conditionalFormatting>
  <conditionalFormatting sqref="HA25:HF25">
    <cfRule type="expression" dxfId="2093" priority="2096">
      <formula>HB$14=""</formula>
    </cfRule>
  </conditionalFormatting>
  <conditionalFormatting sqref="HA41:HF41">
    <cfRule type="expression" dxfId="2092" priority="2094">
      <formula>HB$14=""</formula>
    </cfRule>
  </conditionalFormatting>
  <conditionalFormatting sqref="HA25:HF25">
    <cfRule type="expression" dxfId="2091" priority="2093">
      <formula>HB$14=""</formula>
    </cfRule>
  </conditionalFormatting>
  <conditionalFormatting sqref="HA41:HF41">
    <cfRule type="expression" dxfId="2090" priority="2092">
      <formula>HB$14=""</formula>
    </cfRule>
  </conditionalFormatting>
  <conditionalFormatting sqref="HA41:HF41">
    <cfRule type="expression" dxfId="2089" priority="2091">
      <formula>HB$14=""</formula>
    </cfRule>
  </conditionalFormatting>
  <conditionalFormatting sqref="HA41:HF41">
    <cfRule type="expression" dxfId="2088" priority="2090">
      <formula>HB$14=""</formula>
    </cfRule>
  </conditionalFormatting>
  <conditionalFormatting sqref="HA25:HF25">
    <cfRule type="expression" dxfId="2087" priority="2089">
      <formula>HB$14=""</formula>
    </cfRule>
  </conditionalFormatting>
  <conditionalFormatting sqref="HA41:HF41">
    <cfRule type="expression" dxfId="2086" priority="2088">
      <formula>HB$14=""</formula>
    </cfRule>
  </conditionalFormatting>
  <conditionalFormatting sqref="HA41:HF41">
    <cfRule type="expression" dxfId="2085" priority="2087">
      <formula>HB$14=""</formula>
    </cfRule>
  </conditionalFormatting>
  <conditionalFormatting sqref="HA25:HF25">
    <cfRule type="expression" dxfId="2084" priority="2086">
      <formula>HB$14=""</formula>
    </cfRule>
  </conditionalFormatting>
  <conditionalFormatting sqref="HA41:HF41">
    <cfRule type="expression" dxfId="2083" priority="2085">
      <formula>HB$14=""</formula>
    </cfRule>
  </conditionalFormatting>
  <conditionalFormatting sqref="HA41:HF41">
    <cfRule type="expression" dxfId="2082" priority="2084">
      <formula>HB$14=""</formula>
    </cfRule>
  </conditionalFormatting>
  <conditionalFormatting sqref="HA41:HF41">
    <cfRule type="expression" dxfId="2081" priority="2083">
      <formula>HB$14=""</formula>
    </cfRule>
  </conditionalFormatting>
  <conditionalFormatting sqref="HA41:HF41">
    <cfRule type="expression" dxfId="2080" priority="2082">
      <formula>HB$14=""</formula>
    </cfRule>
  </conditionalFormatting>
  <conditionalFormatting sqref="HC25:HF25">
    <cfRule type="expression" dxfId="2079" priority="2081">
      <formula>HD$14=""</formula>
    </cfRule>
  </conditionalFormatting>
  <conditionalFormatting sqref="HA41:HF41">
    <cfRule type="expression" dxfId="2078" priority="2080">
      <formula>HB$14=""</formula>
    </cfRule>
  </conditionalFormatting>
  <conditionalFormatting sqref="HA41:HF41">
    <cfRule type="expression" dxfId="2077" priority="2079">
      <formula>HB$14=""</formula>
    </cfRule>
  </conditionalFormatting>
  <conditionalFormatting sqref="HC25:HF25">
    <cfRule type="expression" dxfId="2076" priority="2078">
      <formula>HD$14=""</formula>
    </cfRule>
  </conditionalFormatting>
  <conditionalFormatting sqref="HA41:HF41">
    <cfRule type="expression" dxfId="2075" priority="2077">
      <formula>HB$14=""</formula>
    </cfRule>
  </conditionalFormatting>
  <conditionalFormatting sqref="HA41:HF41">
    <cfRule type="expression" dxfId="2074" priority="2076">
      <formula>HB$14=""</formula>
    </cfRule>
  </conditionalFormatting>
  <conditionalFormatting sqref="HA41:HF41">
    <cfRule type="expression" dxfId="2073" priority="2075">
      <formula>HB$14=""</formula>
    </cfRule>
  </conditionalFormatting>
  <conditionalFormatting sqref="HA41:HF41">
    <cfRule type="expression" dxfId="2072" priority="2074">
      <formula>HB$14=""</formula>
    </cfRule>
  </conditionalFormatting>
  <conditionalFormatting sqref="HA41:HF41">
    <cfRule type="expression" dxfId="2071" priority="2073">
      <formula>HB$14=""</formula>
    </cfRule>
  </conditionalFormatting>
  <conditionalFormatting sqref="HA41:HF41">
    <cfRule type="expression" dxfId="2070" priority="2072">
      <formula>HB$14=""</formula>
    </cfRule>
  </conditionalFormatting>
  <conditionalFormatting sqref="HA23:HG23 HA25:HG25 HA21:HG21 HA34:HG34 HA17:HG19 HA27:HG27 HA39:HG39 GZ37:HG37 GZ31:HG32 HA29:HG30 HA41:HG42 GZ17:GZ30 GZ33:GZ36 GZ38:GZ42">
    <cfRule type="expression" dxfId="2069" priority="2071">
      <formula>HA$14=""</formula>
    </cfRule>
  </conditionalFormatting>
  <conditionalFormatting sqref="HA25:HG25">
    <cfRule type="expression" dxfId="2068" priority="2070">
      <formula>HB$14=""</formula>
    </cfRule>
  </conditionalFormatting>
  <conditionalFormatting sqref="HA41:HG41">
    <cfRule type="expression" dxfId="2067" priority="2068">
      <formula>HB$14=""</formula>
    </cfRule>
  </conditionalFormatting>
  <conditionalFormatting sqref="HA25:HG25">
    <cfRule type="expression" dxfId="2066" priority="2067">
      <formula>HB$14=""</formula>
    </cfRule>
  </conditionalFormatting>
  <conditionalFormatting sqref="HA41:HG41">
    <cfRule type="expression" dxfId="2065" priority="2066">
      <formula>HB$14=""</formula>
    </cfRule>
  </conditionalFormatting>
  <conditionalFormatting sqref="HA41:HG41">
    <cfRule type="expression" dxfId="2064" priority="2065">
      <formula>HB$14=""</formula>
    </cfRule>
  </conditionalFormatting>
  <conditionalFormatting sqref="HA41:HG41">
    <cfRule type="expression" dxfId="2063" priority="2064">
      <formula>HB$14=""</formula>
    </cfRule>
  </conditionalFormatting>
  <conditionalFormatting sqref="HA25:HG25">
    <cfRule type="expression" dxfId="2062" priority="2063">
      <formula>HB$14=""</formula>
    </cfRule>
  </conditionalFormatting>
  <conditionalFormatting sqref="HA41:HG41">
    <cfRule type="expression" dxfId="2061" priority="2062">
      <formula>HB$14=""</formula>
    </cfRule>
  </conditionalFormatting>
  <conditionalFormatting sqref="HA41:HG41">
    <cfRule type="expression" dxfId="2060" priority="2061">
      <formula>HB$14=""</formula>
    </cfRule>
  </conditionalFormatting>
  <conditionalFormatting sqref="HA25:HG25">
    <cfRule type="expression" dxfId="2059" priority="2060">
      <formula>HB$14=""</formula>
    </cfRule>
  </conditionalFormatting>
  <conditionalFormatting sqref="HA41:HG41">
    <cfRule type="expression" dxfId="2058" priority="2059">
      <formula>HB$14=""</formula>
    </cfRule>
  </conditionalFormatting>
  <conditionalFormatting sqref="HA41:HG41">
    <cfRule type="expression" dxfId="2057" priority="2058">
      <formula>HB$14=""</formula>
    </cfRule>
  </conditionalFormatting>
  <conditionalFormatting sqref="HA41:HG41">
    <cfRule type="expression" dxfId="2056" priority="2057">
      <formula>HB$14=""</formula>
    </cfRule>
  </conditionalFormatting>
  <conditionalFormatting sqref="HA41:HG41">
    <cfRule type="expression" dxfId="2055" priority="2056">
      <formula>HB$14=""</formula>
    </cfRule>
  </conditionalFormatting>
  <conditionalFormatting sqref="HC25:HG25">
    <cfRule type="expression" dxfId="2054" priority="2055">
      <formula>HD$14=""</formula>
    </cfRule>
  </conditionalFormatting>
  <conditionalFormatting sqref="HA41:HG41">
    <cfRule type="expression" dxfId="2053" priority="2054">
      <formula>HB$14=""</formula>
    </cfRule>
  </conditionalFormatting>
  <conditionalFormatting sqref="HA41:HG41">
    <cfRule type="expression" dxfId="2052" priority="2053">
      <formula>HB$14=""</formula>
    </cfRule>
  </conditionalFormatting>
  <conditionalFormatting sqref="HC25:HG25">
    <cfRule type="expression" dxfId="2051" priority="2052">
      <formula>HD$14=""</formula>
    </cfRule>
  </conditionalFormatting>
  <conditionalFormatting sqref="HA41:HG41">
    <cfRule type="expression" dxfId="2050" priority="2051">
      <formula>HB$14=""</formula>
    </cfRule>
  </conditionalFormatting>
  <conditionalFormatting sqref="HA41:HG41">
    <cfRule type="expression" dxfId="2049" priority="2050">
      <formula>HB$14=""</formula>
    </cfRule>
  </conditionalFormatting>
  <conditionalFormatting sqref="HA41:HG41">
    <cfRule type="expression" dxfId="2048" priority="2049">
      <formula>HB$14=""</formula>
    </cfRule>
  </conditionalFormatting>
  <conditionalFormatting sqref="HA41:HG41">
    <cfRule type="expression" dxfId="2047" priority="2048">
      <formula>HB$14=""</formula>
    </cfRule>
  </conditionalFormatting>
  <conditionalFormatting sqref="HA41:HG41">
    <cfRule type="expression" dxfId="2046" priority="2047">
      <formula>HB$14=""</formula>
    </cfRule>
  </conditionalFormatting>
  <conditionalFormatting sqref="HA41:HG41">
    <cfRule type="expression" dxfId="2045" priority="2046">
      <formula>HB$14=""</formula>
    </cfRule>
  </conditionalFormatting>
  <conditionalFormatting sqref="HJ23:HO23 HJ25:HO25 HJ21:HO21 HJ34:HO34 HJ17:HO19 HJ27:HO27 HJ39:HO39 HI37:HO37 HI31:HO32 HJ29:HO30 HJ41:HO41 HI17:HI30 HI33:HI36 HI38:HI41">
    <cfRule type="expression" dxfId="2044" priority="2045">
      <formula>HJ$14=""</formula>
    </cfRule>
  </conditionalFormatting>
  <conditionalFormatting sqref="HJ25:HO25">
    <cfRule type="expression" dxfId="2043" priority="2044">
      <formula>HK$14=""</formula>
    </cfRule>
  </conditionalFormatting>
  <conditionalFormatting sqref="HJ41:HO41">
    <cfRule type="expression" dxfId="2042" priority="2042">
      <formula>HK$14=""</formula>
    </cfRule>
  </conditionalFormatting>
  <conditionalFormatting sqref="HJ25:HO25">
    <cfRule type="expression" dxfId="2041" priority="2041">
      <formula>HK$14=""</formula>
    </cfRule>
  </conditionalFormatting>
  <conditionalFormatting sqref="HJ41:HO41">
    <cfRule type="expression" dxfId="2040" priority="2040">
      <formula>HK$14=""</formula>
    </cfRule>
  </conditionalFormatting>
  <conditionalFormatting sqref="HJ41:HO41">
    <cfRule type="expression" dxfId="2039" priority="2039">
      <formula>HK$14=""</formula>
    </cfRule>
  </conditionalFormatting>
  <conditionalFormatting sqref="HJ41:HO41">
    <cfRule type="expression" dxfId="2038" priority="2038">
      <formula>HK$14=""</formula>
    </cfRule>
  </conditionalFormatting>
  <conditionalFormatting sqref="HJ25:HO25">
    <cfRule type="expression" dxfId="2037" priority="2037">
      <formula>HK$14=""</formula>
    </cfRule>
  </conditionalFormatting>
  <conditionalFormatting sqref="HJ41:HO41">
    <cfRule type="expression" dxfId="2036" priority="2036">
      <formula>HK$14=""</formula>
    </cfRule>
  </conditionalFormatting>
  <conditionalFormatting sqref="HJ41:HO41">
    <cfRule type="expression" dxfId="2035" priority="2035">
      <formula>HK$14=""</formula>
    </cfRule>
  </conditionalFormatting>
  <conditionalFormatting sqref="HJ25:HO25">
    <cfRule type="expression" dxfId="2034" priority="2034">
      <formula>HK$14=""</formula>
    </cfRule>
  </conditionalFormatting>
  <conditionalFormatting sqref="HJ41:HO41">
    <cfRule type="expression" dxfId="2033" priority="2033">
      <formula>HK$14=""</formula>
    </cfRule>
  </conditionalFormatting>
  <conditionalFormatting sqref="HJ41:HO41">
    <cfRule type="expression" dxfId="2032" priority="2032">
      <formula>HK$14=""</formula>
    </cfRule>
  </conditionalFormatting>
  <conditionalFormatting sqref="HJ41:HO41">
    <cfRule type="expression" dxfId="2031" priority="2031">
      <formula>HK$14=""</formula>
    </cfRule>
  </conditionalFormatting>
  <conditionalFormatting sqref="HJ41:HO41">
    <cfRule type="expression" dxfId="2030" priority="2030">
      <formula>HK$14=""</formula>
    </cfRule>
  </conditionalFormatting>
  <conditionalFormatting sqref="HL25:HO25">
    <cfRule type="expression" dxfId="2029" priority="2029">
      <formula>HM$14=""</formula>
    </cfRule>
  </conditionalFormatting>
  <conditionalFormatting sqref="HJ41:HO41">
    <cfRule type="expression" dxfId="2028" priority="2028">
      <formula>HK$14=""</formula>
    </cfRule>
  </conditionalFormatting>
  <conditionalFormatting sqref="HJ41:HO41">
    <cfRule type="expression" dxfId="2027" priority="2027">
      <formula>HK$14=""</formula>
    </cfRule>
  </conditionalFormatting>
  <conditionalFormatting sqref="HL25:HO25">
    <cfRule type="expression" dxfId="2026" priority="2026">
      <formula>HM$14=""</formula>
    </cfRule>
  </conditionalFormatting>
  <conditionalFormatting sqref="HJ41:HO41">
    <cfRule type="expression" dxfId="2025" priority="2025">
      <formula>HK$14=""</formula>
    </cfRule>
  </conditionalFormatting>
  <conditionalFormatting sqref="HJ41:HO41">
    <cfRule type="expression" dxfId="2024" priority="2024">
      <formula>HK$14=""</formula>
    </cfRule>
  </conditionalFormatting>
  <conditionalFormatting sqref="HJ41:HO41">
    <cfRule type="expression" dxfId="2023" priority="2023">
      <formula>HK$14=""</formula>
    </cfRule>
  </conditionalFormatting>
  <conditionalFormatting sqref="HJ41:HO41">
    <cfRule type="expression" dxfId="2022" priority="2022">
      <formula>HK$14=""</formula>
    </cfRule>
  </conditionalFormatting>
  <conditionalFormatting sqref="HJ41:HO41">
    <cfRule type="expression" dxfId="2021" priority="2021">
      <formula>HK$14=""</formula>
    </cfRule>
  </conditionalFormatting>
  <conditionalFormatting sqref="HJ41:HO41">
    <cfRule type="expression" dxfId="2020" priority="2020">
      <formula>HK$14=""</formula>
    </cfRule>
  </conditionalFormatting>
  <conditionalFormatting sqref="HJ23:HP23 HJ25:HP25 HJ21:HP21 HJ34:HP34 HJ17:HP19 HJ27:HP27 HJ39:HP39 HI37:HP37 HI31:HP32 HJ29:HP30 HJ41:HP41 HI17:HI30 HI33:HI36 HI38:HI41">
    <cfRule type="expression" dxfId="2019" priority="2019">
      <formula>HJ$14=""</formula>
    </cfRule>
  </conditionalFormatting>
  <conditionalFormatting sqref="HJ25:HP25">
    <cfRule type="expression" dxfId="2018" priority="2018">
      <formula>HK$14=""</formula>
    </cfRule>
  </conditionalFormatting>
  <conditionalFormatting sqref="HJ41:HP41">
    <cfRule type="expression" dxfId="2017" priority="2016">
      <formula>HK$14=""</formula>
    </cfRule>
  </conditionalFormatting>
  <conditionalFormatting sqref="HJ25:HP25">
    <cfRule type="expression" dxfId="2016" priority="2015">
      <formula>HK$14=""</formula>
    </cfRule>
  </conditionalFormatting>
  <conditionalFormatting sqref="HJ41:HP41">
    <cfRule type="expression" dxfId="2015" priority="2014">
      <formula>HK$14=""</formula>
    </cfRule>
  </conditionalFormatting>
  <conditionalFormatting sqref="HJ41:HP41">
    <cfRule type="expression" dxfId="2014" priority="2013">
      <formula>HK$14=""</formula>
    </cfRule>
  </conditionalFormatting>
  <conditionalFormatting sqref="HJ41:HP41">
    <cfRule type="expression" dxfId="2013" priority="2012">
      <formula>HK$14=""</formula>
    </cfRule>
  </conditionalFormatting>
  <conditionalFormatting sqref="HJ25:HP25">
    <cfRule type="expression" dxfId="2012" priority="2011">
      <formula>HK$14=""</formula>
    </cfRule>
  </conditionalFormatting>
  <conditionalFormatting sqref="HJ41:HP41">
    <cfRule type="expression" dxfId="2011" priority="2010">
      <formula>HK$14=""</formula>
    </cfRule>
  </conditionalFormatting>
  <conditionalFormatting sqref="HJ41:HP41">
    <cfRule type="expression" dxfId="2010" priority="2009">
      <formula>HK$14=""</formula>
    </cfRule>
  </conditionalFormatting>
  <conditionalFormatting sqref="HJ23:HO23 HJ25:HO25 HJ21:HO21 HJ34:HO34 HJ17:HO19 HJ27:HO27 HJ39:HO39 HI37:HO37 HI31:HO32 HJ29:HO30 HJ41:HO42 HI17:HI30 HI33:HI36 HI38:HI42">
    <cfRule type="expression" dxfId="2009" priority="2008">
      <formula>HJ$14=""</formula>
    </cfRule>
  </conditionalFormatting>
  <conditionalFormatting sqref="HJ25:HO25">
    <cfRule type="expression" dxfId="2008" priority="2007">
      <formula>HK$14=""</formula>
    </cfRule>
  </conditionalFormatting>
  <conditionalFormatting sqref="HJ41:HO41">
    <cfRule type="expression" dxfId="2007" priority="2005">
      <formula>HK$14=""</formula>
    </cfRule>
  </conditionalFormatting>
  <conditionalFormatting sqref="HJ25:HO25">
    <cfRule type="expression" dxfId="2006" priority="2004">
      <formula>HK$14=""</formula>
    </cfRule>
  </conditionalFormatting>
  <conditionalFormatting sqref="HJ41:HO41">
    <cfRule type="expression" dxfId="2005" priority="2003">
      <formula>HK$14=""</formula>
    </cfRule>
  </conditionalFormatting>
  <conditionalFormatting sqref="HJ41:HO41">
    <cfRule type="expression" dxfId="2004" priority="2002">
      <formula>HK$14=""</formula>
    </cfRule>
  </conditionalFormatting>
  <conditionalFormatting sqref="HJ41:HO41">
    <cfRule type="expression" dxfId="2003" priority="2001">
      <formula>HK$14=""</formula>
    </cfRule>
  </conditionalFormatting>
  <conditionalFormatting sqref="HJ25:HO25">
    <cfRule type="expression" dxfId="2002" priority="2000">
      <formula>HK$14=""</formula>
    </cfRule>
  </conditionalFormatting>
  <conditionalFormatting sqref="HJ41:HO41">
    <cfRule type="expression" dxfId="2001" priority="1999">
      <formula>HK$14=""</formula>
    </cfRule>
  </conditionalFormatting>
  <conditionalFormatting sqref="HJ41:HO41">
    <cfRule type="expression" dxfId="2000" priority="1998">
      <formula>HK$14=""</formula>
    </cfRule>
  </conditionalFormatting>
  <conditionalFormatting sqref="HJ25:HO25">
    <cfRule type="expression" dxfId="1999" priority="1997">
      <formula>HK$14=""</formula>
    </cfRule>
  </conditionalFormatting>
  <conditionalFormatting sqref="HJ41:HO41">
    <cfRule type="expression" dxfId="1998" priority="1996">
      <formula>HK$14=""</formula>
    </cfRule>
  </conditionalFormatting>
  <conditionalFormatting sqref="HJ41:HO41">
    <cfRule type="expression" dxfId="1997" priority="1995">
      <formula>HK$14=""</formula>
    </cfRule>
  </conditionalFormatting>
  <conditionalFormatting sqref="HJ41:HO41">
    <cfRule type="expression" dxfId="1996" priority="1994">
      <formula>HK$14=""</formula>
    </cfRule>
  </conditionalFormatting>
  <conditionalFormatting sqref="HJ41:HO41">
    <cfRule type="expression" dxfId="1995" priority="1993">
      <formula>HK$14=""</formula>
    </cfRule>
  </conditionalFormatting>
  <conditionalFormatting sqref="HL25:HO25">
    <cfRule type="expression" dxfId="1994" priority="1992">
      <formula>HM$14=""</formula>
    </cfRule>
  </conditionalFormatting>
  <conditionalFormatting sqref="HJ41:HO41">
    <cfRule type="expression" dxfId="1993" priority="1991">
      <formula>HK$14=""</formula>
    </cfRule>
  </conditionalFormatting>
  <conditionalFormatting sqref="HJ41:HO41">
    <cfRule type="expression" dxfId="1992" priority="1990">
      <formula>HK$14=""</formula>
    </cfRule>
  </conditionalFormatting>
  <conditionalFormatting sqref="HL25:HO25">
    <cfRule type="expression" dxfId="1991" priority="1989">
      <formula>HM$14=""</formula>
    </cfRule>
  </conditionalFormatting>
  <conditionalFormatting sqref="HJ41:HO41">
    <cfRule type="expression" dxfId="1990" priority="1988">
      <formula>HK$14=""</formula>
    </cfRule>
  </conditionalFormatting>
  <conditionalFormatting sqref="HJ41:HO41">
    <cfRule type="expression" dxfId="1989" priority="1987">
      <formula>HK$14=""</formula>
    </cfRule>
  </conditionalFormatting>
  <conditionalFormatting sqref="HJ41:HO41">
    <cfRule type="expression" dxfId="1988" priority="1986">
      <formula>HK$14=""</formula>
    </cfRule>
  </conditionalFormatting>
  <conditionalFormatting sqref="HJ41:HO41">
    <cfRule type="expression" dxfId="1987" priority="1985">
      <formula>HK$14=""</formula>
    </cfRule>
  </conditionalFormatting>
  <conditionalFormatting sqref="HJ41:HO41">
    <cfRule type="expression" dxfId="1986" priority="1984">
      <formula>HK$14=""</formula>
    </cfRule>
  </conditionalFormatting>
  <conditionalFormatting sqref="HJ41:HO41">
    <cfRule type="expression" dxfId="1985" priority="1983">
      <formula>HK$14=""</formula>
    </cfRule>
  </conditionalFormatting>
  <conditionalFormatting sqref="HJ23:HP23 HJ25:HP25 HJ21:HP21 HJ34:HP34 HJ17:HP19 HJ27:HP27 HJ39:HP39 HI37:HP37 HI31:HP32 HJ29:HP30 HJ41:HP42 HI17:HI30 HI33:HI36 HI38:HI42">
    <cfRule type="expression" dxfId="1984" priority="1982">
      <formula>HJ$14=""</formula>
    </cfRule>
  </conditionalFormatting>
  <conditionalFormatting sqref="HJ25:HP25">
    <cfRule type="expression" dxfId="1983" priority="1981">
      <formula>HK$14=""</formula>
    </cfRule>
  </conditionalFormatting>
  <conditionalFormatting sqref="HJ41:HP41">
    <cfRule type="expression" dxfId="1982" priority="1979">
      <formula>HK$14=""</formula>
    </cfRule>
  </conditionalFormatting>
  <conditionalFormatting sqref="HJ25:HP25">
    <cfRule type="expression" dxfId="1981" priority="1978">
      <formula>HK$14=""</formula>
    </cfRule>
  </conditionalFormatting>
  <conditionalFormatting sqref="HJ41:HP41">
    <cfRule type="expression" dxfId="1980" priority="1977">
      <formula>HK$14=""</formula>
    </cfRule>
  </conditionalFormatting>
  <conditionalFormatting sqref="HJ41:HP41">
    <cfRule type="expression" dxfId="1979" priority="1976">
      <formula>HK$14=""</formula>
    </cfRule>
  </conditionalFormatting>
  <conditionalFormatting sqref="HJ41:HP41">
    <cfRule type="expression" dxfId="1978" priority="1975">
      <formula>HK$14=""</formula>
    </cfRule>
  </conditionalFormatting>
  <conditionalFormatting sqref="HJ25:HP25">
    <cfRule type="expression" dxfId="1977" priority="1974">
      <formula>HK$14=""</formula>
    </cfRule>
  </conditionalFormatting>
  <conditionalFormatting sqref="HJ41:HP41">
    <cfRule type="expression" dxfId="1976" priority="1973">
      <formula>HK$14=""</formula>
    </cfRule>
  </conditionalFormatting>
  <conditionalFormatting sqref="HJ41:HP41">
    <cfRule type="expression" dxfId="1975" priority="1972">
      <formula>HK$14=""</formula>
    </cfRule>
  </conditionalFormatting>
  <conditionalFormatting sqref="HJ25:HP25">
    <cfRule type="expression" dxfId="1974" priority="1971">
      <formula>HK$14=""</formula>
    </cfRule>
  </conditionalFormatting>
  <conditionalFormatting sqref="HJ41:HP41">
    <cfRule type="expression" dxfId="1973" priority="1970">
      <formula>HK$14=""</formula>
    </cfRule>
  </conditionalFormatting>
  <conditionalFormatting sqref="HJ41:HP41">
    <cfRule type="expression" dxfId="1972" priority="1969">
      <formula>HK$14=""</formula>
    </cfRule>
  </conditionalFormatting>
  <conditionalFormatting sqref="HJ41:HP41">
    <cfRule type="expression" dxfId="1971" priority="1968">
      <formula>HK$14=""</formula>
    </cfRule>
  </conditionalFormatting>
  <conditionalFormatting sqref="HJ41:HP41">
    <cfRule type="expression" dxfId="1970" priority="1967">
      <formula>HK$14=""</formula>
    </cfRule>
  </conditionalFormatting>
  <conditionalFormatting sqref="HL25:HP25">
    <cfRule type="expression" dxfId="1969" priority="1966">
      <formula>HM$14=""</formula>
    </cfRule>
  </conditionalFormatting>
  <conditionalFormatting sqref="HJ41:HP41">
    <cfRule type="expression" dxfId="1968" priority="1965">
      <formula>HK$14=""</formula>
    </cfRule>
  </conditionalFormatting>
  <conditionalFormatting sqref="HJ41:HP41">
    <cfRule type="expression" dxfId="1967" priority="1964">
      <formula>HK$14=""</formula>
    </cfRule>
  </conditionalFormatting>
  <conditionalFormatting sqref="HL25:HP25">
    <cfRule type="expression" dxfId="1966" priority="1963">
      <formula>HM$14=""</formula>
    </cfRule>
  </conditionalFormatting>
  <conditionalFormatting sqref="HJ41:HP41">
    <cfRule type="expression" dxfId="1965" priority="1962">
      <formula>HK$14=""</formula>
    </cfRule>
  </conditionalFormatting>
  <conditionalFormatting sqref="HJ41:HP41">
    <cfRule type="expression" dxfId="1964" priority="1961">
      <formula>HK$14=""</formula>
    </cfRule>
  </conditionalFormatting>
  <conditionalFormatting sqref="HJ41:HP41">
    <cfRule type="expression" dxfId="1963" priority="1960">
      <formula>HK$14=""</formula>
    </cfRule>
  </conditionalFormatting>
  <conditionalFormatting sqref="HJ41:HP41">
    <cfRule type="expression" dxfId="1962" priority="1959">
      <formula>HK$14=""</formula>
    </cfRule>
  </conditionalFormatting>
  <conditionalFormatting sqref="HJ41:HP41">
    <cfRule type="expression" dxfId="1961" priority="1958">
      <formula>HK$14=""</formula>
    </cfRule>
  </conditionalFormatting>
  <conditionalFormatting sqref="HJ41:HP41">
    <cfRule type="expression" dxfId="1960" priority="1957">
      <formula>HK$14=""</formula>
    </cfRule>
  </conditionalFormatting>
  <conditionalFormatting sqref="HS23:HX23 HS25:HX25 HS21:HX21 HS34:HX34 HS17:HX19 HS27:HX27 HS39:HX39 HR37:HX37 HR31:HX32 HS29:HX30 HS41:HX41 HR17:HR30 HR33:HR36 HR38:HR41">
    <cfRule type="expression" dxfId="1959" priority="1956">
      <formula>HS$14=""</formula>
    </cfRule>
  </conditionalFormatting>
  <conditionalFormatting sqref="HS25:HX25">
    <cfRule type="expression" dxfId="1958" priority="1955">
      <formula>HT$14=""</formula>
    </cfRule>
  </conditionalFormatting>
  <conditionalFormatting sqref="HS41:HX41">
    <cfRule type="expression" dxfId="1957" priority="1953">
      <formula>HT$14=""</formula>
    </cfRule>
  </conditionalFormatting>
  <conditionalFormatting sqref="HS25:HX25">
    <cfRule type="expression" dxfId="1956" priority="1952">
      <formula>HT$14=""</formula>
    </cfRule>
  </conditionalFormatting>
  <conditionalFormatting sqref="HS41:HX41">
    <cfRule type="expression" dxfId="1955" priority="1951">
      <formula>HT$14=""</formula>
    </cfRule>
  </conditionalFormatting>
  <conditionalFormatting sqref="HS41:HX41">
    <cfRule type="expression" dxfId="1954" priority="1950">
      <formula>HT$14=""</formula>
    </cfRule>
  </conditionalFormatting>
  <conditionalFormatting sqref="HS41:HX41">
    <cfRule type="expression" dxfId="1953" priority="1949">
      <formula>HT$14=""</formula>
    </cfRule>
  </conditionalFormatting>
  <conditionalFormatting sqref="HS25:HX25">
    <cfRule type="expression" dxfId="1952" priority="1948">
      <formula>HT$14=""</formula>
    </cfRule>
  </conditionalFormatting>
  <conditionalFormatting sqref="HS41:HX41">
    <cfRule type="expression" dxfId="1951" priority="1947">
      <formula>HT$14=""</formula>
    </cfRule>
  </conditionalFormatting>
  <conditionalFormatting sqref="HS41:HX41">
    <cfRule type="expression" dxfId="1950" priority="1946">
      <formula>HT$14=""</formula>
    </cfRule>
  </conditionalFormatting>
  <conditionalFormatting sqref="HS25:HX25">
    <cfRule type="expression" dxfId="1949" priority="1945">
      <formula>HT$14=""</formula>
    </cfRule>
  </conditionalFormatting>
  <conditionalFormatting sqref="HS41:HX41">
    <cfRule type="expression" dxfId="1948" priority="1944">
      <formula>HT$14=""</formula>
    </cfRule>
  </conditionalFormatting>
  <conditionalFormatting sqref="HS41:HX41">
    <cfRule type="expression" dxfId="1947" priority="1943">
      <formula>HT$14=""</formula>
    </cfRule>
  </conditionalFormatting>
  <conditionalFormatting sqref="HS41:HX41">
    <cfRule type="expression" dxfId="1946" priority="1942">
      <formula>HT$14=""</formula>
    </cfRule>
  </conditionalFormatting>
  <conditionalFormatting sqref="HS41:HX41">
    <cfRule type="expression" dxfId="1945" priority="1941">
      <formula>HT$14=""</formula>
    </cfRule>
  </conditionalFormatting>
  <conditionalFormatting sqref="HU25:HX25">
    <cfRule type="expression" dxfId="1944" priority="1940">
      <formula>HV$14=""</formula>
    </cfRule>
  </conditionalFormatting>
  <conditionalFormatting sqref="HS41:HX41">
    <cfRule type="expression" dxfId="1943" priority="1939">
      <formula>HT$14=""</formula>
    </cfRule>
  </conditionalFormatting>
  <conditionalFormatting sqref="HS41:HX41">
    <cfRule type="expression" dxfId="1942" priority="1938">
      <formula>HT$14=""</formula>
    </cfRule>
  </conditionalFormatting>
  <conditionalFormatting sqref="HU25:HX25">
    <cfRule type="expression" dxfId="1941" priority="1937">
      <formula>HV$14=""</formula>
    </cfRule>
  </conditionalFormatting>
  <conditionalFormatting sqref="HS41:HX41">
    <cfRule type="expression" dxfId="1940" priority="1936">
      <formula>HT$14=""</formula>
    </cfRule>
  </conditionalFormatting>
  <conditionalFormatting sqref="HS41:HX41">
    <cfRule type="expression" dxfId="1939" priority="1935">
      <formula>HT$14=""</formula>
    </cfRule>
  </conditionalFormatting>
  <conditionalFormatting sqref="HS41:HX41">
    <cfRule type="expression" dxfId="1938" priority="1934">
      <formula>HT$14=""</formula>
    </cfRule>
  </conditionalFormatting>
  <conditionalFormatting sqref="HS41:HX41">
    <cfRule type="expression" dxfId="1937" priority="1933">
      <formula>HT$14=""</formula>
    </cfRule>
  </conditionalFormatting>
  <conditionalFormatting sqref="HS41:HX41">
    <cfRule type="expression" dxfId="1936" priority="1932">
      <formula>HT$14=""</formula>
    </cfRule>
  </conditionalFormatting>
  <conditionalFormatting sqref="HS41:HX41">
    <cfRule type="expression" dxfId="1935" priority="1931">
      <formula>HT$14=""</formula>
    </cfRule>
  </conditionalFormatting>
  <conditionalFormatting sqref="HS23:HY23 HS25:HY25 HS21:HY21 HS34:HY34 HS17:HY19 HS27:HY27 HS39:HY39 HR37:HY37 HR31:HY32 HS29:HY30 HS41:HY41 HR17:HR30 HR33:HR36 HR38:HR41">
    <cfRule type="expression" dxfId="1934" priority="1930">
      <formula>HS$14=""</formula>
    </cfRule>
  </conditionalFormatting>
  <conditionalFormatting sqref="HS25:HY25">
    <cfRule type="expression" dxfId="1933" priority="1929">
      <formula>HT$14=""</formula>
    </cfRule>
  </conditionalFormatting>
  <conditionalFormatting sqref="HS41:HY41">
    <cfRule type="expression" dxfId="1932" priority="1927">
      <formula>HT$14=""</formula>
    </cfRule>
  </conditionalFormatting>
  <conditionalFormatting sqref="HS25:HY25">
    <cfRule type="expression" dxfId="1931" priority="1926">
      <formula>HT$14=""</formula>
    </cfRule>
  </conditionalFormatting>
  <conditionalFormatting sqref="HS41:HY41">
    <cfRule type="expression" dxfId="1930" priority="1925">
      <formula>HT$14=""</formula>
    </cfRule>
  </conditionalFormatting>
  <conditionalFormatting sqref="HS41:HY41">
    <cfRule type="expression" dxfId="1929" priority="1924">
      <formula>HT$14=""</formula>
    </cfRule>
  </conditionalFormatting>
  <conditionalFormatting sqref="HS41:HY41">
    <cfRule type="expression" dxfId="1928" priority="1923">
      <formula>HT$14=""</formula>
    </cfRule>
  </conditionalFormatting>
  <conditionalFormatting sqref="HS25:HY25">
    <cfRule type="expression" dxfId="1927" priority="1922">
      <formula>HT$14=""</formula>
    </cfRule>
  </conditionalFormatting>
  <conditionalFormatting sqref="HS41:HY41">
    <cfRule type="expression" dxfId="1926" priority="1921">
      <formula>HT$14=""</formula>
    </cfRule>
  </conditionalFormatting>
  <conditionalFormatting sqref="HS41:HY41">
    <cfRule type="expression" dxfId="1925" priority="1920">
      <formula>HT$14=""</formula>
    </cfRule>
  </conditionalFormatting>
  <conditionalFormatting sqref="HS23:HX23 HS25:HX25 HS21:HX21 HS34:HX34 HS17:HX19 HS27:HX27 HS39:HX39 HR37:HX37 HR31:HX32 HS29:HX30 HS41:HX42 HR17:HR30 HR33:HR36 HR38:HR42">
    <cfRule type="expression" dxfId="1924" priority="1919">
      <formula>HS$14=""</formula>
    </cfRule>
  </conditionalFormatting>
  <conditionalFormatting sqref="HS25:HX25">
    <cfRule type="expression" dxfId="1923" priority="1918">
      <formula>HT$14=""</formula>
    </cfRule>
  </conditionalFormatting>
  <conditionalFormatting sqref="HS41:HX41">
    <cfRule type="expression" dxfId="1922" priority="1916">
      <formula>HT$14=""</formula>
    </cfRule>
  </conditionalFormatting>
  <conditionalFormatting sqref="HS25:HX25">
    <cfRule type="expression" dxfId="1921" priority="1915">
      <formula>HT$14=""</formula>
    </cfRule>
  </conditionalFormatting>
  <conditionalFormatting sqref="HS41:HX41">
    <cfRule type="expression" dxfId="1920" priority="1914">
      <formula>HT$14=""</formula>
    </cfRule>
  </conditionalFormatting>
  <conditionalFormatting sqref="HS41:HX41">
    <cfRule type="expression" dxfId="1919" priority="1913">
      <formula>HT$14=""</formula>
    </cfRule>
  </conditionalFormatting>
  <conditionalFormatting sqref="HS41:HX41">
    <cfRule type="expression" dxfId="1918" priority="1912">
      <formula>HT$14=""</formula>
    </cfRule>
  </conditionalFormatting>
  <conditionalFormatting sqref="HS25:HX25">
    <cfRule type="expression" dxfId="1917" priority="1911">
      <formula>HT$14=""</formula>
    </cfRule>
  </conditionalFormatting>
  <conditionalFormatting sqref="HS41:HX41">
    <cfRule type="expression" dxfId="1916" priority="1910">
      <formula>HT$14=""</formula>
    </cfRule>
  </conditionalFormatting>
  <conditionalFormatting sqref="HS41:HX41">
    <cfRule type="expression" dxfId="1915" priority="1909">
      <formula>HT$14=""</formula>
    </cfRule>
  </conditionalFormatting>
  <conditionalFormatting sqref="HS25:HX25">
    <cfRule type="expression" dxfId="1914" priority="1908">
      <formula>HT$14=""</formula>
    </cfRule>
  </conditionalFormatting>
  <conditionalFormatting sqref="HS41:HX41">
    <cfRule type="expression" dxfId="1913" priority="1907">
      <formula>HT$14=""</formula>
    </cfRule>
  </conditionalFormatting>
  <conditionalFormatting sqref="HS41:HX41">
    <cfRule type="expression" dxfId="1912" priority="1906">
      <formula>HT$14=""</formula>
    </cfRule>
  </conditionalFormatting>
  <conditionalFormatting sqref="HS41:HX41">
    <cfRule type="expression" dxfId="1911" priority="1905">
      <formula>HT$14=""</formula>
    </cfRule>
  </conditionalFormatting>
  <conditionalFormatting sqref="HS41:HX41">
    <cfRule type="expression" dxfId="1910" priority="1904">
      <formula>HT$14=""</formula>
    </cfRule>
  </conditionalFormatting>
  <conditionalFormatting sqref="HU25:HX25">
    <cfRule type="expression" dxfId="1909" priority="1903">
      <formula>HV$14=""</formula>
    </cfRule>
  </conditionalFormatting>
  <conditionalFormatting sqref="HS41:HX41">
    <cfRule type="expression" dxfId="1908" priority="1902">
      <formula>HT$14=""</formula>
    </cfRule>
  </conditionalFormatting>
  <conditionalFormatting sqref="HS41:HX41">
    <cfRule type="expression" dxfId="1907" priority="1901">
      <formula>HT$14=""</formula>
    </cfRule>
  </conditionalFormatting>
  <conditionalFormatting sqref="HU25:HX25">
    <cfRule type="expression" dxfId="1906" priority="1900">
      <formula>HV$14=""</formula>
    </cfRule>
  </conditionalFormatting>
  <conditionalFormatting sqref="HS41:HX41">
    <cfRule type="expression" dxfId="1905" priority="1899">
      <formula>HT$14=""</formula>
    </cfRule>
  </conditionalFormatting>
  <conditionalFormatting sqref="HS41:HX41">
    <cfRule type="expression" dxfId="1904" priority="1898">
      <formula>HT$14=""</formula>
    </cfRule>
  </conditionalFormatting>
  <conditionalFormatting sqref="HS41:HX41">
    <cfRule type="expression" dxfId="1903" priority="1897">
      <formula>HT$14=""</formula>
    </cfRule>
  </conditionalFormatting>
  <conditionalFormatting sqref="HS41:HX41">
    <cfRule type="expression" dxfId="1902" priority="1896">
      <formula>HT$14=""</formula>
    </cfRule>
  </conditionalFormatting>
  <conditionalFormatting sqref="HS41:HX41">
    <cfRule type="expression" dxfId="1901" priority="1895">
      <formula>HT$14=""</formula>
    </cfRule>
  </conditionalFormatting>
  <conditionalFormatting sqref="HS41:HX41">
    <cfRule type="expression" dxfId="1900" priority="1894">
      <formula>HT$14=""</formula>
    </cfRule>
  </conditionalFormatting>
  <conditionalFormatting sqref="HS23:HY23 HS25:HY25 HS21:HY21 HS34:HY34 HS17:HY19 HS27:HY27 HS39:HY39 HR37:HY37 HR31:HY32 HS29:HY30 HS41:HY42 HR17:HR30 HR33:HR36 HR38:HR42">
    <cfRule type="expression" dxfId="1899" priority="1893">
      <formula>HS$14=""</formula>
    </cfRule>
  </conditionalFormatting>
  <conditionalFormatting sqref="HS25:HY25">
    <cfRule type="expression" dxfId="1898" priority="1892">
      <formula>HT$14=""</formula>
    </cfRule>
  </conditionalFormatting>
  <conditionalFormatting sqref="HS41:HY41">
    <cfRule type="expression" dxfId="1897" priority="1890">
      <formula>HT$14=""</formula>
    </cfRule>
  </conditionalFormatting>
  <conditionalFormatting sqref="HS25:HY25">
    <cfRule type="expression" dxfId="1896" priority="1889">
      <formula>HT$14=""</formula>
    </cfRule>
  </conditionalFormatting>
  <conditionalFormatting sqref="HS41:HY41">
    <cfRule type="expression" dxfId="1895" priority="1888">
      <formula>HT$14=""</formula>
    </cfRule>
  </conditionalFormatting>
  <conditionalFormatting sqref="HS41:HY41">
    <cfRule type="expression" dxfId="1894" priority="1887">
      <formula>HT$14=""</formula>
    </cfRule>
  </conditionalFormatting>
  <conditionalFormatting sqref="HS41:HY41">
    <cfRule type="expression" dxfId="1893" priority="1886">
      <formula>HT$14=""</formula>
    </cfRule>
  </conditionalFormatting>
  <conditionalFormatting sqref="HS25:HY25">
    <cfRule type="expression" dxfId="1892" priority="1885">
      <formula>HT$14=""</formula>
    </cfRule>
  </conditionalFormatting>
  <conditionalFormatting sqref="HS41:HY41">
    <cfRule type="expression" dxfId="1891" priority="1884">
      <formula>HT$14=""</formula>
    </cfRule>
  </conditionalFormatting>
  <conditionalFormatting sqref="HS41:HY41">
    <cfRule type="expression" dxfId="1890" priority="1883">
      <formula>HT$14=""</formula>
    </cfRule>
  </conditionalFormatting>
  <conditionalFormatting sqref="HS25:HY25">
    <cfRule type="expression" dxfId="1889" priority="1882">
      <formula>HT$14=""</formula>
    </cfRule>
  </conditionalFormatting>
  <conditionalFormatting sqref="HS41:HY41">
    <cfRule type="expression" dxfId="1888" priority="1881">
      <formula>HT$14=""</formula>
    </cfRule>
  </conditionalFormatting>
  <conditionalFormatting sqref="HS41:HY41">
    <cfRule type="expression" dxfId="1887" priority="1880">
      <formula>HT$14=""</formula>
    </cfRule>
  </conditionalFormatting>
  <conditionalFormatting sqref="HS41:HY41">
    <cfRule type="expression" dxfId="1886" priority="1879">
      <formula>HT$14=""</formula>
    </cfRule>
  </conditionalFormatting>
  <conditionalFormatting sqref="HS41:HY41">
    <cfRule type="expression" dxfId="1885" priority="1878">
      <formula>HT$14=""</formula>
    </cfRule>
  </conditionalFormatting>
  <conditionalFormatting sqref="HU25:HY25">
    <cfRule type="expression" dxfId="1884" priority="1877">
      <formula>HV$14=""</formula>
    </cfRule>
  </conditionalFormatting>
  <conditionalFormatting sqref="HS41:HY41">
    <cfRule type="expression" dxfId="1883" priority="1876">
      <formula>HT$14=""</formula>
    </cfRule>
  </conditionalFormatting>
  <conditionalFormatting sqref="HS41:HY41">
    <cfRule type="expression" dxfId="1882" priority="1875">
      <formula>HT$14=""</formula>
    </cfRule>
  </conditionalFormatting>
  <conditionalFormatting sqref="HU25:HY25">
    <cfRule type="expression" dxfId="1881" priority="1874">
      <formula>HV$14=""</formula>
    </cfRule>
  </conditionalFormatting>
  <conditionalFormatting sqref="HS41:HY41">
    <cfRule type="expression" dxfId="1880" priority="1873">
      <formula>HT$14=""</formula>
    </cfRule>
  </conditionalFormatting>
  <conditionalFormatting sqref="HS41:HY41">
    <cfRule type="expression" dxfId="1879" priority="1872">
      <formula>HT$14=""</formula>
    </cfRule>
  </conditionalFormatting>
  <conditionalFormatting sqref="HS41:HY41">
    <cfRule type="expression" dxfId="1878" priority="1871">
      <formula>HT$14=""</formula>
    </cfRule>
  </conditionalFormatting>
  <conditionalFormatting sqref="HS41:HY41">
    <cfRule type="expression" dxfId="1877" priority="1870">
      <formula>HT$14=""</formula>
    </cfRule>
  </conditionalFormatting>
  <conditionalFormatting sqref="HS41:HY41">
    <cfRule type="expression" dxfId="1876" priority="1869">
      <formula>HT$14=""</formula>
    </cfRule>
  </conditionalFormatting>
  <conditionalFormatting sqref="HS41:HY41">
    <cfRule type="expression" dxfId="1875" priority="1868">
      <formula>HT$14=""</formula>
    </cfRule>
  </conditionalFormatting>
  <conditionalFormatting sqref="IB23:IG23 IB25:IG25 IB21:IG21 IB34:IG34 IB17:IG19 IB27:IG27 IB39:IG39 IA37:IG37 IA31:IG32 IB29:IG30 IB41:IG41 IA17:IA30 IA33:IA36 IA38:IA41">
    <cfRule type="expression" dxfId="1874" priority="1867">
      <formula>IB$14=""</formula>
    </cfRule>
  </conditionalFormatting>
  <conditionalFormatting sqref="IB25:IG25">
    <cfRule type="expression" dxfId="1873" priority="1866">
      <formula>IC$14=""</formula>
    </cfRule>
  </conditionalFormatting>
  <conditionalFormatting sqref="IB41:IG41">
    <cfRule type="expression" dxfId="1872" priority="1864">
      <formula>IC$14=""</formula>
    </cfRule>
  </conditionalFormatting>
  <conditionalFormatting sqref="IB25:IG25">
    <cfRule type="expression" dxfId="1871" priority="1863">
      <formula>IC$14=""</formula>
    </cfRule>
  </conditionalFormatting>
  <conditionalFormatting sqref="IB41:IG41">
    <cfRule type="expression" dxfId="1870" priority="1862">
      <formula>IC$14=""</formula>
    </cfRule>
  </conditionalFormatting>
  <conditionalFormatting sqref="IB41:IG41">
    <cfRule type="expression" dxfId="1869" priority="1861">
      <formula>IC$14=""</formula>
    </cfRule>
  </conditionalFormatting>
  <conditionalFormatting sqref="IB41:IG41">
    <cfRule type="expression" dxfId="1868" priority="1860">
      <formula>IC$14=""</formula>
    </cfRule>
  </conditionalFormatting>
  <conditionalFormatting sqref="IB25:IG25">
    <cfRule type="expression" dxfId="1867" priority="1859">
      <formula>IC$14=""</formula>
    </cfRule>
  </conditionalFormatting>
  <conditionalFormatting sqref="IB41:IG41">
    <cfRule type="expression" dxfId="1866" priority="1858">
      <formula>IC$14=""</formula>
    </cfRule>
  </conditionalFormatting>
  <conditionalFormatting sqref="IB41:IG41">
    <cfRule type="expression" dxfId="1865" priority="1857">
      <formula>IC$14=""</formula>
    </cfRule>
  </conditionalFormatting>
  <conditionalFormatting sqref="IB25:IG25">
    <cfRule type="expression" dxfId="1864" priority="1856">
      <formula>IC$14=""</formula>
    </cfRule>
  </conditionalFormatting>
  <conditionalFormatting sqref="IB41:IG41">
    <cfRule type="expression" dxfId="1863" priority="1855">
      <formula>IC$14=""</formula>
    </cfRule>
  </conditionalFormatting>
  <conditionalFormatting sqref="IB41:IG41">
    <cfRule type="expression" dxfId="1862" priority="1854">
      <formula>IC$14=""</formula>
    </cfRule>
  </conditionalFormatting>
  <conditionalFormatting sqref="IB41:IG41">
    <cfRule type="expression" dxfId="1861" priority="1853">
      <formula>IC$14=""</formula>
    </cfRule>
  </conditionalFormatting>
  <conditionalFormatting sqref="IB41:IG41">
    <cfRule type="expression" dxfId="1860" priority="1852">
      <formula>IC$14=""</formula>
    </cfRule>
  </conditionalFormatting>
  <conditionalFormatting sqref="ID25:IG25">
    <cfRule type="expression" dxfId="1859" priority="1851">
      <formula>IE$14=""</formula>
    </cfRule>
  </conditionalFormatting>
  <conditionalFormatting sqref="IB41:IG41">
    <cfRule type="expression" dxfId="1858" priority="1850">
      <formula>IC$14=""</formula>
    </cfRule>
  </conditionalFormatting>
  <conditionalFormatting sqref="IB41:IG41">
    <cfRule type="expression" dxfId="1857" priority="1849">
      <formula>IC$14=""</formula>
    </cfRule>
  </conditionalFormatting>
  <conditionalFormatting sqref="ID25:IG25">
    <cfRule type="expression" dxfId="1856" priority="1848">
      <formula>IE$14=""</formula>
    </cfRule>
  </conditionalFormatting>
  <conditionalFormatting sqref="IB41:IG41">
    <cfRule type="expression" dxfId="1855" priority="1847">
      <formula>IC$14=""</formula>
    </cfRule>
  </conditionalFormatting>
  <conditionalFormatting sqref="IB41:IG41">
    <cfRule type="expression" dxfId="1854" priority="1846">
      <formula>IC$14=""</formula>
    </cfRule>
  </conditionalFormatting>
  <conditionalFormatting sqref="IB41:IG41">
    <cfRule type="expression" dxfId="1853" priority="1845">
      <formula>IC$14=""</formula>
    </cfRule>
  </conditionalFormatting>
  <conditionalFormatting sqref="IB41:IG41">
    <cfRule type="expression" dxfId="1852" priority="1844">
      <formula>IC$14=""</formula>
    </cfRule>
  </conditionalFormatting>
  <conditionalFormatting sqref="IB41:IG41">
    <cfRule type="expression" dxfId="1851" priority="1843">
      <formula>IC$14=""</formula>
    </cfRule>
  </conditionalFormatting>
  <conditionalFormatting sqref="IB41:IG41">
    <cfRule type="expression" dxfId="1850" priority="1842">
      <formula>IC$14=""</formula>
    </cfRule>
  </conditionalFormatting>
  <conditionalFormatting sqref="IB23:IH23 IB25:IH25 IB21:IH21 IB34:IH34 IB17:IH19 IB27:IH27 IB39:IH39 IA37:IH37 IA31:IH32 IB29:IH30 IB41:IH41 IA17:IA30 IA33:IA36 IA38:IA41">
    <cfRule type="expression" dxfId="1849" priority="1841">
      <formula>IB$14=""</formula>
    </cfRule>
  </conditionalFormatting>
  <conditionalFormatting sqref="IB25:IH25">
    <cfRule type="expression" dxfId="1848" priority="1840">
      <formula>IC$14=""</formula>
    </cfRule>
  </conditionalFormatting>
  <conditionalFormatting sqref="IB41:IH41">
    <cfRule type="expression" dxfId="1847" priority="1838">
      <formula>IC$14=""</formula>
    </cfRule>
  </conditionalFormatting>
  <conditionalFormatting sqref="IB25:IH25">
    <cfRule type="expression" dxfId="1846" priority="1837">
      <formula>IC$14=""</formula>
    </cfRule>
  </conditionalFormatting>
  <conditionalFormatting sqref="IB41:IH41">
    <cfRule type="expression" dxfId="1845" priority="1836">
      <formula>IC$14=""</formula>
    </cfRule>
  </conditionalFormatting>
  <conditionalFormatting sqref="IB41:IH41">
    <cfRule type="expression" dxfId="1844" priority="1835">
      <formula>IC$14=""</formula>
    </cfRule>
  </conditionalFormatting>
  <conditionalFormatting sqref="IB41:IH41">
    <cfRule type="expression" dxfId="1843" priority="1834">
      <formula>IC$14=""</formula>
    </cfRule>
  </conditionalFormatting>
  <conditionalFormatting sqref="IB25:IH25">
    <cfRule type="expression" dxfId="1842" priority="1833">
      <formula>IC$14=""</formula>
    </cfRule>
  </conditionalFormatting>
  <conditionalFormatting sqref="IB41:IH41">
    <cfRule type="expression" dxfId="1841" priority="1832">
      <formula>IC$14=""</formula>
    </cfRule>
  </conditionalFormatting>
  <conditionalFormatting sqref="IB41:IH41">
    <cfRule type="expression" dxfId="1840" priority="1831">
      <formula>IC$14=""</formula>
    </cfRule>
  </conditionalFormatting>
  <conditionalFormatting sqref="IB23:IG23 IB25:IG25 IB21:IG21 IB34:IG34 IB17:IG19 IB27:IG27 IB39:IG39 IA37:IG37 IA31:IG32 IB29:IG30 IB41:IG42 IA17:IA30 IA33:IA36 IA38:IA42">
    <cfRule type="expression" dxfId="1839" priority="1830">
      <formula>IB$14=""</formula>
    </cfRule>
  </conditionalFormatting>
  <conditionalFormatting sqref="IB25:IG25">
    <cfRule type="expression" dxfId="1838" priority="1829">
      <formula>IC$14=""</formula>
    </cfRule>
  </conditionalFormatting>
  <conditionalFormatting sqref="IB41:IG41">
    <cfRule type="expression" dxfId="1837" priority="1827">
      <formula>IC$14=""</formula>
    </cfRule>
  </conditionalFormatting>
  <conditionalFormatting sqref="IB25:IG25">
    <cfRule type="expression" dxfId="1836" priority="1826">
      <formula>IC$14=""</formula>
    </cfRule>
  </conditionalFormatting>
  <conditionalFormatting sqref="IB41:IG41">
    <cfRule type="expression" dxfId="1835" priority="1825">
      <formula>IC$14=""</formula>
    </cfRule>
  </conditionalFormatting>
  <conditionalFormatting sqref="IB41:IG41">
    <cfRule type="expression" dxfId="1834" priority="1824">
      <formula>IC$14=""</formula>
    </cfRule>
  </conditionalFormatting>
  <conditionalFormatting sqref="IB41:IG41">
    <cfRule type="expression" dxfId="1833" priority="1823">
      <formula>IC$14=""</formula>
    </cfRule>
  </conditionalFormatting>
  <conditionalFormatting sqref="IB25:IG25">
    <cfRule type="expression" dxfId="1832" priority="1822">
      <formula>IC$14=""</formula>
    </cfRule>
  </conditionalFormatting>
  <conditionalFormatting sqref="IB41:IG41">
    <cfRule type="expression" dxfId="1831" priority="1821">
      <formula>IC$14=""</formula>
    </cfRule>
  </conditionalFormatting>
  <conditionalFormatting sqref="IB41:IG41">
    <cfRule type="expression" dxfId="1830" priority="1820">
      <formula>IC$14=""</formula>
    </cfRule>
  </conditionalFormatting>
  <conditionalFormatting sqref="IB25:IG25">
    <cfRule type="expression" dxfId="1829" priority="1819">
      <formula>IC$14=""</formula>
    </cfRule>
  </conditionalFormatting>
  <conditionalFormatting sqref="IB41:IG41">
    <cfRule type="expression" dxfId="1828" priority="1818">
      <formula>IC$14=""</formula>
    </cfRule>
  </conditionalFormatting>
  <conditionalFormatting sqref="IB41:IG41">
    <cfRule type="expression" dxfId="1827" priority="1817">
      <formula>IC$14=""</formula>
    </cfRule>
  </conditionalFormatting>
  <conditionalFormatting sqref="IB41:IG41">
    <cfRule type="expression" dxfId="1826" priority="1816">
      <formula>IC$14=""</formula>
    </cfRule>
  </conditionalFormatting>
  <conditionalFormatting sqref="IB41:IG41">
    <cfRule type="expression" dxfId="1825" priority="1815">
      <formula>IC$14=""</formula>
    </cfRule>
  </conditionalFormatting>
  <conditionalFormatting sqref="ID25:IG25">
    <cfRule type="expression" dxfId="1824" priority="1814">
      <formula>IE$14=""</formula>
    </cfRule>
  </conditionalFormatting>
  <conditionalFormatting sqref="IB41:IG41">
    <cfRule type="expression" dxfId="1823" priority="1813">
      <formula>IC$14=""</formula>
    </cfRule>
  </conditionalFormatting>
  <conditionalFormatting sqref="IB41:IG41">
    <cfRule type="expression" dxfId="1822" priority="1812">
      <formula>IC$14=""</formula>
    </cfRule>
  </conditionalFormatting>
  <conditionalFormatting sqref="ID25:IG25">
    <cfRule type="expression" dxfId="1821" priority="1811">
      <formula>IE$14=""</formula>
    </cfRule>
  </conditionalFormatting>
  <conditionalFormatting sqref="IB41:IG41">
    <cfRule type="expression" dxfId="1820" priority="1810">
      <formula>IC$14=""</formula>
    </cfRule>
  </conditionalFormatting>
  <conditionalFormatting sqref="IB41:IG41">
    <cfRule type="expression" dxfId="1819" priority="1809">
      <formula>IC$14=""</formula>
    </cfRule>
  </conditionalFormatting>
  <conditionalFormatting sqref="IB41:IG41">
    <cfRule type="expression" dxfId="1818" priority="1808">
      <formula>IC$14=""</formula>
    </cfRule>
  </conditionalFormatting>
  <conditionalFormatting sqref="IB41:IG41">
    <cfRule type="expression" dxfId="1817" priority="1807">
      <formula>IC$14=""</formula>
    </cfRule>
  </conditionalFormatting>
  <conditionalFormatting sqref="IB41:IG41">
    <cfRule type="expression" dxfId="1816" priority="1806">
      <formula>IC$14=""</formula>
    </cfRule>
  </conditionalFormatting>
  <conditionalFormatting sqref="IB41:IG41">
    <cfRule type="expression" dxfId="1815" priority="1805">
      <formula>IC$14=""</formula>
    </cfRule>
  </conditionalFormatting>
  <conditionalFormatting sqref="IB23:IH23 IB25:IH25 IB21:IH21 IB34:IH34 IB17:IH19 IB27:IH27 IB39:IH39 IA37:IH37 IA31:IH32 IB29:IH30 IB41:IH42 IA17:IA30 IA33:IA36 IA38:IA42">
    <cfRule type="expression" dxfId="1814" priority="1804">
      <formula>IB$14=""</formula>
    </cfRule>
  </conditionalFormatting>
  <conditionalFormatting sqref="IB25:IH25">
    <cfRule type="expression" dxfId="1813" priority="1803">
      <formula>IC$14=""</formula>
    </cfRule>
  </conditionalFormatting>
  <conditionalFormatting sqref="IB41:IH41">
    <cfRule type="expression" dxfId="1812" priority="1801">
      <formula>IC$14=""</formula>
    </cfRule>
  </conditionalFormatting>
  <conditionalFormatting sqref="IB25:IH25">
    <cfRule type="expression" dxfId="1811" priority="1800">
      <formula>IC$14=""</formula>
    </cfRule>
  </conditionalFormatting>
  <conditionalFormatting sqref="IB41:IH41">
    <cfRule type="expression" dxfId="1810" priority="1799">
      <formula>IC$14=""</formula>
    </cfRule>
  </conditionalFormatting>
  <conditionalFormatting sqref="IB41:IH41">
    <cfRule type="expression" dxfId="1809" priority="1798">
      <formula>IC$14=""</formula>
    </cfRule>
  </conditionalFormatting>
  <conditionalFormatting sqref="IB41:IH41">
    <cfRule type="expression" dxfId="1808" priority="1797">
      <formula>IC$14=""</formula>
    </cfRule>
  </conditionalFormatting>
  <conditionalFormatting sqref="IB25:IH25">
    <cfRule type="expression" dxfId="1807" priority="1796">
      <formula>IC$14=""</formula>
    </cfRule>
  </conditionalFormatting>
  <conditionalFormatting sqref="IB41:IH41">
    <cfRule type="expression" dxfId="1806" priority="1795">
      <formula>IC$14=""</formula>
    </cfRule>
  </conditionalFormatting>
  <conditionalFormatting sqref="IB41:IH41">
    <cfRule type="expression" dxfId="1805" priority="1794">
      <formula>IC$14=""</formula>
    </cfRule>
  </conditionalFormatting>
  <conditionalFormatting sqref="IB25:IH25">
    <cfRule type="expression" dxfId="1804" priority="1793">
      <formula>IC$14=""</formula>
    </cfRule>
  </conditionalFormatting>
  <conditionalFormatting sqref="IB41:IH41">
    <cfRule type="expression" dxfId="1803" priority="1792">
      <formula>IC$14=""</formula>
    </cfRule>
  </conditionalFormatting>
  <conditionalFormatting sqref="IB41:IH41">
    <cfRule type="expression" dxfId="1802" priority="1791">
      <formula>IC$14=""</formula>
    </cfRule>
  </conditionalFormatting>
  <conditionalFormatting sqref="IB41:IH41">
    <cfRule type="expression" dxfId="1801" priority="1790">
      <formula>IC$14=""</formula>
    </cfRule>
  </conditionalFormatting>
  <conditionalFormatting sqref="IB41:IH41">
    <cfRule type="expression" dxfId="1800" priority="1789">
      <formula>IC$14=""</formula>
    </cfRule>
  </conditionalFormatting>
  <conditionalFormatting sqref="ID25:IH25">
    <cfRule type="expression" dxfId="1799" priority="1788">
      <formula>IE$14=""</formula>
    </cfRule>
  </conditionalFormatting>
  <conditionalFormatting sqref="IB41:IH41">
    <cfRule type="expression" dxfId="1798" priority="1787">
      <formula>IC$14=""</formula>
    </cfRule>
  </conditionalFormatting>
  <conditionalFormatting sqref="IB41:IH41">
    <cfRule type="expression" dxfId="1797" priority="1786">
      <formula>IC$14=""</formula>
    </cfRule>
  </conditionalFormatting>
  <conditionalFormatting sqref="ID25:IH25">
    <cfRule type="expression" dxfId="1796" priority="1785">
      <formula>IE$14=""</formula>
    </cfRule>
  </conditionalFormatting>
  <conditionalFormatting sqref="IB41:IH41">
    <cfRule type="expression" dxfId="1795" priority="1784">
      <formula>IC$14=""</formula>
    </cfRule>
  </conditionalFormatting>
  <conditionalFormatting sqref="IB41:IH41">
    <cfRule type="expression" dxfId="1794" priority="1783">
      <formula>IC$14=""</formula>
    </cfRule>
  </conditionalFormatting>
  <conditionalFormatting sqref="IB41:IH41">
    <cfRule type="expression" dxfId="1793" priority="1782">
      <formula>IC$14=""</formula>
    </cfRule>
  </conditionalFormatting>
  <conditionalFormatting sqref="IB41:IH41">
    <cfRule type="expression" dxfId="1792" priority="1781">
      <formula>IC$14=""</formula>
    </cfRule>
  </conditionalFormatting>
  <conditionalFormatting sqref="IB41:IH41">
    <cfRule type="expression" dxfId="1791" priority="1780">
      <formula>IC$14=""</formula>
    </cfRule>
  </conditionalFormatting>
  <conditionalFormatting sqref="IB41:IH41">
    <cfRule type="expression" dxfId="1790" priority="1779">
      <formula>IC$14=""</formula>
    </cfRule>
  </conditionalFormatting>
  <conditionalFormatting sqref="IK23:IP23 IK25:IP25 IK21:IP21 IK34:IP34 IK17:IP19 IK27:IP27 IK39:IP39 IJ37:IP37 IJ31:IP32 IK29:IP30 IK41:IP41 IJ17:IJ30 IJ33:IJ36 IJ38:IJ41">
    <cfRule type="expression" dxfId="1789" priority="1778">
      <formula>IK$14=""</formula>
    </cfRule>
  </conditionalFormatting>
  <conditionalFormatting sqref="IK25:IP25">
    <cfRule type="expression" dxfId="1788" priority="1777">
      <formula>IL$14=""</formula>
    </cfRule>
  </conditionalFormatting>
  <conditionalFormatting sqref="IK41:IP41">
    <cfRule type="expression" dxfId="1787" priority="1775">
      <formula>IL$14=""</formula>
    </cfRule>
  </conditionalFormatting>
  <conditionalFormatting sqref="IK25:IP25">
    <cfRule type="expression" dxfId="1786" priority="1774">
      <formula>IL$14=""</formula>
    </cfRule>
  </conditionalFormatting>
  <conditionalFormatting sqref="IK41:IP41">
    <cfRule type="expression" dxfId="1785" priority="1773">
      <formula>IL$14=""</formula>
    </cfRule>
  </conditionalFormatting>
  <conditionalFormatting sqref="IK41:IP41">
    <cfRule type="expression" dxfId="1784" priority="1772">
      <formula>IL$14=""</formula>
    </cfRule>
  </conditionalFormatting>
  <conditionalFormatting sqref="IK41:IP41">
    <cfRule type="expression" dxfId="1783" priority="1771">
      <formula>IL$14=""</formula>
    </cfRule>
  </conditionalFormatting>
  <conditionalFormatting sqref="IK25:IP25">
    <cfRule type="expression" dxfId="1782" priority="1770">
      <formula>IL$14=""</formula>
    </cfRule>
  </conditionalFormatting>
  <conditionalFormatting sqref="IK41:IP41">
    <cfRule type="expression" dxfId="1781" priority="1769">
      <formula>IL$14=""</formula>
    </cfRule>
  </conditionalFormatting>
  <conditionalFormatting sqref="IK41:IP41">
    <cfRule type="expression" dxfId="1780" priority="1768">
      <formula>IL$14=""</formula>
    </cfRule>
  </conditionalFormatting>
  <conditionalFormatting sqref="IK25:IP25">
    <cfRule type="expression" dxfId="1779" priority="1767">
      <formula>IL$14=""</formula>
    </cfRule>
  </conditionalFormatting>
  <conditionalFormatting sqref="IK41:IP41">
    <cfRule type="expression" dxfId="1778" priority="1766">
      <formula>IL$14=""</formula>
    </cfRule>
  </conditionalFormatting>
  <conditionalFormatting sqref="IK41:IP41">
    <cfRule type="expression" dxfId="1777" priority="1765">
      <formula>IL$14=""</formula>
    </cfRule>
  </conditionalFormatting>
  <conditionalFormatting sqref="IK41:IP41">
    <cfRule type="expression" dxfId="1776" priority="1764">
      <formula>IL$14=""</formula>
    </cfRule>
  </conditionalFormatting>
  <conditionalFormatting sqref="IK41:IP41">
    <cfRule type="expression" dxfId="1775" priority="1763">
      <formula>IL$14=""</formula>
    </cfRule>
  </conditionalFormatting>
  <conditionalFormatting sqref="IM25:IP25">
    <cfRule type="expression" dxfId="1774" priority="1762">
      <formula>IN$14=""</formula>
    </cfRule>
  </conditionalFormatting>
  <conditionalFormatting sqref="IK41:IP41">
    <cfRule type="expression" dxfId="1773" priority="1761">
      <formula>IL$14=""</formula>
    </cfRule>
  </conditionalFormatting>
  <conditionalFormatting sqref="IK41:IP41">
    <cfRule type="expression" dxfId="1772" priority="1760">
      <formula>IL$14=""</formula>
    </cfRule>
  </conditionalFormatting>
  <conditionalFormatting sqref="IM25:IP25">
    <cfRule type="expression" dxfId="1771" priority="1759">
      <formula>IN$14=""</formula>
    </cfRule>
  </conditionalFormatting>
  <conditionalFormatting sqref="IK41:IP41">
    <cfRule type="expression" dxfId="1770" priority="1758">
      <formula>IL$14=""</formula>
    </cfRule>
  </conditionalFormatting>
  <conditionalFormatting sqref="IK41:IP41">
    <cfRule type="expression" dxfId="1769" priority="1757">
      <formula>IL$14=""</formula>
    </cfRule>
  </conditionalFormatting>
  <conditionalFormatting sqref="IK41:IP41">
    <cfRule type="expression" dxfId="1768" priority="1756">
      <formula>IL$14=""</formula>
    </cfRule>
  </conditionalFormatting>
  <conditionalFormatting sqref="IK41:IP41">
    <cfRule type="expression" dxfId="1767" priority="1755">
      <formula>IL$14=""</formula>
    </cfRule>
  </conditionalFormatting>
  <conditionalFormatting sqref="IK41:IP41">
    <cfRule type="expression" dxfId="1766" priority="1754">
      <formula>IL$14=""</formula>
    </cfRule>
  </conditionalFormatting>
  <conditionalFormatting sqref="IK41:IP41">
    <cfRule type="expression" dxfId="1765" priority="1753">
      <formula>IL$14=""</formula>
    </cfRule>
  </conditionalFormatting>
  <conditionalFormatting sqref="IK23:IQ23 IK25:IQ25 IK21:IQ21 IK34:IQ34 IK17:IQ19 IK27:IQ27 IK39:IQ39 IJ37:IQ37 IJ31:IQ32 IK29:IQ30 IK41:IQ41 IJ17:IJ30 IJ33:IJ36 IJ38:IJ41">
    <cfRule type="expression" dxfId="1764" priority="1752">
      <formula>IK$14=""</formula>
    </cfRule>
  </conditionalFormatting>
  <conditionalFormatting sqref="IK25:IQ25">
    <cfRule type="expression" dxfId="1763" priority="1751">
      <formula>IL$14=""</formula>
    </cfRule>
  </conditionalFormatting>
  <conditionalFormatting sqref="IK41:IQ41">
    <cfRule type="expression" dxfId="1762" priority="1749">
      <formula>IL$14=""</formula>
    </cfRule>
  </conditionalFormatting>
  <conditionalFormatting sqref="IK25:IQ25">
    <cfRule type="expression" dxfId="1761" priority="1748">
      <formula>IL$14=""</formula>
    </cfRule>
  </conditionalFormatting>
  <conditionalFormatting sqref="IK41:IQ41">
    <cfRule type="expression" dxfId="1760" priority="1747">
      <formula>IL$14=""</formula>
    </cfRule>
  </conditionalFormatting>
  <conditionalFormatting sqref="IK41:IQ41">
    <cfRule type="expression" dxfId="1759" priority="1746">
      <formula>IL$14=""</formula>
    </cfRule>
  </conditionalFormatting>
  <conditionalFormatting sqref="IK41:IQ41">
    <cfRule type="expression" dxfId="1758" priority="1745">
      <formula>IL$14=""</formula>
    </cfRule>
  </conditionalFormatting>
  <conditionalFormatting sqref="IK25:IQ25">
    <cfRule type="expression" dxfId="1757" priority="1744">
      <formula>IL$14=""</formula>
    </cfRule>
  </conditionalFormatting>
  <conditionalFormatting sqref="IK41:IQ41">
    <cfRule type="expression" dxfId="1756" priority="1743">
      <formula>IL$14=""</formula>
    </cfRule>
  </conditionalFormatting>
  <conditionalFormatting sqref="IK41:IQ41">
    <cfRule type="expression" dxfId="1755" priority="1742">
      <formula>IL$14=""</formula>
    </cfRule>
  </conditionalFormatting>
  <conditionalFormatting sqref="IK23:IP23 IK25:IP25 IK21:IP21 IK34:IP34 IK17:IP19 IK27:IP27 IK39:IP39 IJ37:IP37 IJ31:IP32 IK29:IP30 IK41:IP42 IJ17:IJ30 IJ33:IJ36 IJ38:IJ42">
    <cfRule type="expression" dxfId="1754" priority="1741">
      <formula>IK$14=""</formula>
    </cfRule>
  </conditionalFormatting>
  <conditionalFormatting sqref="IK25:IP25">
    <cfRule type="expression" dxfId="1753" priority="1740">
      <formula>IL$14=""</formula>
    </cfRule>
  </conditionalFormatting>
  <conditionalFormatting sqref="IK41:IP41">
    <cfRule type="expression" dxfId="1752" priority="1738">
      <formula>IL$14=""</formula>
    </cfRule>
  </conditionalFormatting>
  <conditionalFormatting sqref="IK25:IP25">
    <cfRule type="expression" dxfId="1751" priority="1737">
      <formula>IL$14=""</formula>
    </cfRule>
  </conditionalFormatting>
  <conditionalFormatting sqref="IK41:IP41">
    <cfRule type="expression" dxfId="1750" priority="1736">
      <formula>IL$14=""</formula>
    </cfRule>
  </conditionalFormatting>
  <conditionalFormatting sqref="IK41:IP41">
    <cfRule type="expression" dxfId="1749" priority="1735">
      <formula>IL$14=""</formula>
    </cfRule>
  </conditionalFormatting>
  <conditionalFormatting sqref="IK41:IP41">
    <cfRule type="expression" dxfId="1748" priority="1734">
      <formula>IL$14=""</formula>
    </cfRule>
  </conditionalFormatting>
  <conditionalFormatting sqref="IK25:IP25">
    <cfRule type="expression" dxfId="1747" priority="1733">
      <formula>IL$14=""</formula>
    </cfRule>
  </conditionalFormatting>
  <conditionalFormatting sqref="IK41:IP41">
    <cfRule type="expression" dxfId="1746" priority="1732">
      <formula>IL$14=""</formula>
    </cfRule>
  </conditionalFormatting>
  <conditionalFormatting sqref="IK41:IP41">
    <cfRule type="expression" dxfId="1745" priority="1731">
      <formula>IL$14=""</formula>
    </cfRule>
  </conditionalFormatting>
  <conditionalFormatting sqref="IK25:IP25">
    <cfRule type="expression" dxfId="1744" priority="1730">
      <formula>IL$14=""</formula>
    </cfRule>
  </conditionalFormatting>
  <conditionalFormatting sqref="IK41:IP41">
    <cfRule type="expression" dxfId="1743" priority="1729">
      <formula>IL$14=""</formula>
    </cfRule>
  </conditionalFormatting>
  <conditionalFormatting sqref="IK41:IP41">
    <cfRule type="expression" dxfId="1742" priority="1728">
      <formula>IL$14=""</formula>
    </cfRule>
  </conditionalFormatting>
  <conditionalFormatting sqref="IK41:IP41">
    <cfRule type="expression" dxfId="1741" priority="1727">
      <formula>IL$14=""</formula>
    </cfRule>
  </conditionalFormatting>
  <conditionalFormatting sqref="IK41:IP41">
    <cfRule type="expression" dxfId="1740" priority="1726">
      <formula>IL$14=""</formula>
    </cfRule>
  </conditionalFormatting>
  <conditionalFormatting sqref="IM25:IP25">
    <cfRule type="expression" dxfId="1739" priority="1725">
      <formula>IN$14=""</formula>
    </cfRule>
  </conditionalFormatting>
  <conditionalFormatting sqref="IK41:IP41">
    <cfRule type="expression" dxfId="1738" priority="1724">
      <formula>IL$14=""</formula>
    </cfRule>
  </conditionalFormatting>
  <conditionalFormatting sqref="IK41:IP41">
    <cfRule type="expression" dxfId="1737" priority="1723">
      <formula>IL$14=""</formula>
    </cfRule>
  </conditionalFormatting>
  <conditionalFormatting sqref="IM25:IP25">
    <cfRule type="expression" dxfId="1736" priority="1722">
      <formula>IN$14=""</formula>
    </cfRule>
  </conditionalFormatting>
  <conditionalFormatting sqref="IK41:IP41">
    <cfRule type="expression" dxfId="1735" priority="1721">
      <formula>IL$14=""</formula>
    </cfRule>
  </conditionalFormatting>
  <conditionalFormatting sqref="IK41:IP41">
    <cfRule type="expression" dxfId="1734" priority="1720">
      <formula>IL$14=""</formula>
    </cfRule>
  </conditionalFormatting>
  <conditionalFormatting sqref="IK41:IP41">
    <cfRule type="expression" dxfId="1733" priority="1719">
      <formula>IL$14=""</formula>
    </cfRule>
  </conditionalFormatting>
  <conditionalFormatting sqref="IK41:IP41">
    <cfRule type="expression" dxfId="1732" priority="1718">
      <formula>IL$14=""</formula>
    </cfRule>
  </conditionalFormatting>
  <conditionalFormatting sqref="IK41:IP41">
    <cfRule type="expression" dxfId="1731" priority="1717">
      <formula>IL$14=""</formula>
    </cfRule>
  </conditionalFormatting>
  <conditionalFormatting sqref="IK41:IP41">
    <cfRule type="expression" dxfId="1730" priority="1716">
      <formula>IL$14=""</formula>
    </cfRule>
  </conditionalFormatting>
  <conditionalFormatting sqref="IK23:IQ23 IK25:IQ25 IK21:IQ21 IK34:IQ34 IK17:IQ19 IK27:IQ27 IK39:IQ39 IJ37:IQ37 IJ31:IQ32 IK29:IQ30 IK41:IQ42 IJ17:IJ30 IJ33:IJ36 IJ38:IJ42">
    <cfRule type="expression" dxfId="1729" priority="1715">
      <formula>IK$14=""</formula>
    </cfRule>
  </conditionalFormatting>
  <conditionalFormatting sqref="IK25:IQ25">
    <cfRule type="expression" dxfId="1728" priority="1714">
      <formula>IL$14=""</formula>
    </cfRule>
  </conditionalFormatting>
  <conditionalFormatting sqref="IK41:IQ41">
    <cfRule type="expression" dxfId="1727" priority="1712">
      <formula>IL$14=""</formula>
    </cfRule>
  </conditionalFormatting>
  <conditionalFormatting sqref="IK25:IQ25">
    <cfRule type="expression" dxfId="1726" priority="1711">
      <formula>IL$14=""</formula>
    </cfRule>
  </conditionalFormatting>
  <conditionalFormatting sqref="IK41:IQ41">
    <cfRule type="expression" dxfId="1725" priority="1710">
      <formula>IL$14=""</formula>
    </cfRule>
  </conditionalFormatting>
  <conditionalFormatting sqref="IK41:IQ41">
    <cfRule type="expression" dxfId="1724" priority="1709">
      <formula>IL$14=""</formula>
    </cfRule>
  </conditionalFormatting>
  <conditionalFormatting sqref="IK41:IQ41">
    <cfRule type="expression" dxfId="1723" priority="1708">
      <formula>IL$14=""</formula>
    </cfRule>
  </conditionalFormatting>
  <conditionalFormatting sqref="IK25:IQ25">
    <cfRule type="expression" dxfId="1722" priority="1707">
      <formula>IL$14=""</formula>
    </cfRule>
  </conditionalFormatting>
  <conditionalFormatting sqref="IK41:IQ41">
    <cfRule type="expression" dxfId="1721" priority="1706">
      <formula>IL$14=""</formula>
    </cfRule>
  </conditionalFormatting>
  <conditionalFormatting sqref="IK41:IQ41">
    <cfRule type="expression" dxfId="1720" priority="1705">
      <formula>IL$14=""</formula>
    </cfRule>
  </conditionalFormatting>
  <conditionalFormatting sqref="IK25:IQ25">
    <cfRule type="expression" dxfId="1719" priority="1704">
      <formula>IL$14=""</formula>
    </cfRule>
  </conditionalFormatting>
  <conditionalFormatting sqref="IK41:IQ41">
    <cfRule type="expression" dxfId="1718" priority="1703">
      <formula>IL$14=""</formula>
    </cfRule>
  </conditionalFormatting>
  <conditionalFormatting sqref="IK41:IQ41">
    <cfRule type="expression" dxfId="1717" priority="1702">
      <formula>IL$14=""</formula>
    </cfRule>
  </conditionalFormatting>
  <conditionalFormatting sqref="IK41:IQ41">
    <cfRule type="expression" dxfId="1716" priority="1701">
      <formula>IL$14=""</formula>
    </cfRule>
  </conditionalFormatting>
  <conditionalFormatting sqref="IK41:IQ41">
    <cfRule type="expression" dxfId="1715" priority="1700">
      <formula>IL$14=""</formula>
    </cfRule>
  </conditionalFormatting>
  <conditionalFormatting sqref="IM25:IQ25">
    <cfRule type="expression" dxfId="1714" priority="1699">
      <formula>IN$14=""</formula>
    </cfRule>
  </conditionalFormatting>
  <conditionalFormatting sqref="IK41:IQ41">
    <cfRule type="expression" dxfId="1713" priority="1698">
      <formula>IL$14=""</formula>
    </cfRule>
  </conditionalFormatting>
  <conditionalFormatting sqref="IK41:IQ41">
    <cfRule type="expression" dxfId="1712" priority="1697">
      <formula>IL$14=""</formula>
    </cfRule>
  </conditionalFormatting>
  <conditionalFormatting sqref="IM25:IQ25">
    <cfRule type="expression" dxfId="1711" priority="1696">
      <formula>IN$14=""</formula>
    </cfRule>
  </conditionalFormatting>
  <conditionalFormatting sqref="IK41:IQ41">
    <cfRule type="expression" dxfId="1710" priority="1695">
      <formula>IL$14=""</formula>
    </cfRule>
  </conditionalFormatting>
  <conditionalFormatting sqref="IK41:IQ41">
    <cfRule type="expression" dxfId="1709" priority="1694">
      <formula>IL$14=""</formula>
    </cfRule>
  </conditionalFormatting>
  <conditionalFormatting sqref="IK41:IQ41">
    <cfRule type="expression" dxfId="1708" priority="1693">
      <formula>IL$14=""</formula>
    </cfRule>
  </conditionalFormatting>
  <conditionalFormatting sqref="IK41:IQ41">
    <cfRule type="expression" dxfId="1707" priority="1692">
      <formula>IL$14=""</formula>
    </cfRule>
  </conditionalFormatting>
  <conditionalFormatting sqref="IK41:IQ41">
    <cfRule type="expression" dxfId="1706" priority="1691">
      <formula>IL$14=""</formula>
    </cfRule>
  </conditionalFormatting>
  <conditionalFormatting sqref="IK41:IQ41">
    <cfRule type="expression" dxfId="1705" priority="1690">
      <formula>IL$14=""</formula>
    </cfRule>
  </conditionalFormatting>
  <conditionalFormatting sqref="IT23:IY23 IT25:IY25 IT21:IY21 IT34:IY34 IT17:IY19 IT27:IY27 IT39:IY39 IS37:IY37 IS31:IY32 IT29:IY30 IT41:IY41 IS17:IS30 IS33:IS36 IS38:IS41">
    <cfRule type="expression" dxfId="1704" priority="1689">
      <formula>IT$14=""</formula>
    </cfRule>
  </conditionalFormatting>
  <conditionalFormatting sqref="IT25:IY25">
    <cfRule type="expression" dxfId="1703" priority="1688">
      <formula>IU$14=""</formula>
    </cfRule>
  </conditionalFormatting>
  <conditionalFormatting sqref="IT41:IY41">
    <cfRule type="expression" dxfId="1702" priority="1686">
      <formula>IU$14=""</formula>
    </cfRule>
  </conditionalFormatting>
  <conditionalFormatting sqref="IT25:IY25">
    <cfRule type="expression" dxfId="1701" priority="1685">
      <formula>IU$14=""</formula>
    </cfRule>
  </conditionalFormatting>
  <conditionalFormatting sqref="IT41:IY41">
    <cfRule type="expression" dxfId="1700" priority="1684">
      <formula>IU$14=""</formula>
    </cfRule>
  </conditionalFormatting>
  <conditionalFormatting sqref="IT41:IY41">
    <cfRule type="expression" dxfId="1699" priority="1683">
      <formula>IU$14=""</formula>
    </cfRule>
  </conditionalFormatting>
  <conditionalFormatting sqref="IT41:IY41">
    <cfRule type="expression" dxfId="1698" priority="1682">
      <formula>IU$14=""</formula>
    </cfRule>
  </conditionalFormatting>
  <conditionalFormatting sqref="IT25:IY25">
    <cfRule type="expression" dxfId="1697" priority="1681">
      <formula>IU$14=""</formula>
    </cfRule>
  </conditionalFormatting>
  <conditionalFormatting sqref="IT41:IY41">
    <cfRule type="expression" dxfId="1696" priority="1680">
      <formula>IU$14=""</formula>
    </cfRule>
  </conditionalFormatting>
  <conditionalFormatting sqref="IT41:IY41">
    <cfRule type="expression" dxfId="1695" priority="1679">
      <formula>IU$14=""</formula>
    </cfRule>
  </conditionalFormatting>
  <conditionalFormatting sqref="IT25:IY25">
    <cfRule type="expression" dxfId="1694" priority="1678">
      <formula>IU$14=""</formula>
    </cfRule>
  </conditionalFormatting>
  <conditionalFormatting sqref="IT41:IY41">
    <cfRule type="expression" dxfId="1693" priority="1677">
      <formula>IU$14=""</formula>
    </cfRule>
  </conditionalFormatting>
  <conditionalFormatting sqref="IT41:IY41">
    <cfRule type="expression" dxfId="1692" priority="1676">
      <formula>IU$14=""</formula>
    </cfRule>
  </conditionalFormatting>
  <conditionalFormatting sqref="IT41:IY41">
    <cfRule type="expression" dxfId="1691" priority="1675">
      <formula>IU$14=""</formula>
    </cfRule>
  </conditionalFormatting>
  <conditionalFormatting sqref="IT41:IY41">
    <cfRule type="expression" dxfId="1690" priority="1674">
      <formula>IU$14=""</formula>
    </cfRule>
  </conditionalFormatting>
  <conditionalFormatting sqref="IV25:IY25">
    <cfRule type="expression" dxfId="1689" priority="1673">
      <formula>IW$14=""</formula>
    </cfRule>
  </conditionalFormatting>
  <conditionalFormatting sqref="IT41:IY41">
    <cfRule type="expression" dxfId="1688" priority="1672">
      <formula>IU$14=""</formula>
    </cfRule>
  </conditionalFormatting>
  <conditionalFormatting sqref="IT41:IY41">
    <cfRule type="expression" dxfId="1687" priority="1671">
      <formula>IU$14=""</formula>
    </cfRule>
  </conditionalFormatting>
  <conditionalFormatting sqref="IV25:IY25">
    <cfRule type="expression" dxfId="1686" priority="1670">
      <formula>IW$14=""</formula>
    </cfRule>
  </conditionalFormatting>
  <conditionalFormatting sqref="IT41:IY41">
    <cfRule type="expression" dxfId="1685" priority="1669">
      <formula>IU$14=""</formula>
    </cfRule>
  </conditionalFormatting>
  <conditionalFormatting sqref="IT41:IY41">
    <cfRule type="expression" dxfId="1684" priority="1668">
      <formula>IU$14=""</formula>
    </cfRule>
  </conditionalFormatting>
  <conditionalFormatting sqref="IT41:IY41">
    <cfRule type="expression" dxfId="1683" priority="1667">
      <formula>IU$14=""</formula>
    </cfRule>
  </conditionalFormatting>
  <conditionalFormatting sqref="IT41:IY41">
    <cfRule type="expression" dxfId="1682" priority="1666">
      <formula>IU$14=""</formula>
    </cfRule>
  </conditionalFormatting>
  <conditionalFormatting sqref="IT41:IY41">
    <cfRule type="expression" dxfId="1681" priority="1665">
      <formula>IU$14=""</formula>
    </cfRule>
  </conditionalFormatting>
  <conditionalFormatting sqref="IT41:IY41">
    <cfRule type="expression" dxfId="1680" priority="1664">
      <formula>IU$14=""</formula>
    </cfRule>
  </conditionalFormatting>
  <conditionalFormatting sqref="IT23:IZ23 IT25:IZ25 IT21:IZ21 IT34:IZ34 IT17:IZ19 IT27:IZ27 IT39:IZ39 IS37:IZ37 IS31:IZ32 IT29:IZ30 IT41:IZ41 IS17:IS30 IS33:IS36 IS38:IS41">
    <cfRule type="expression" dxfId="1679" priority="1663">
      <formula>IT$14=""</formula>
    </cfRule>
  </conditionalFormatting>
  <conditionalFormatting sqref="IT25:IZ25">
    <cfRule type="expression" dxfId="1678" priority="1662">
      <formula>IU$14=""</formula>
    </cfRule>
  </conditionalFormatting>
  <conditionalFormatting sqref="IT41:IZ41">
    <cfRule type="expression" dxfId="1677" priority="1660">
      <formula>IU$14=""</formula>
    </cfRule>
  </conditionalFormatting>
  <conditionalFormatting sqref="IT25:IZ25">
    <cfRule type="expression" dxfId="1676" priority="1659">
      <formula>IU$14=""</formula>
    </cfRule>
  </conditionalFormatting>
  <conditionalFormatting sqref="IT41:IZ41">
    <cfRule type="expression" dxfId="1675" priority="1658">
      <formula>IU$14=""</formula>
    </cfRule>
  </conditionalFormatting>
  <conditionalFormatting sqref="IT41:IZ41">
    <cfRule type="expression" dxfId="1674" priority="1657">
      <formula>IU$14=""</formula>
    </cfRule>
  </conditionalFormatting>
  <conditionalFormatting sqref="IT41:IZ41">
    <cfRule type="expression" dxfId="1673" priority="1656">
      <formula>IU$14=""</formula>
    </cfRule>
  </conditionalFormatting>
  <conditionalFormatting sqref="IT25:IZ25">
    <cfRule type="expression" dxfId="1672" priority="1655">
      <formula>IU$14=""</formula>
    </cfRule>
  </conditionalFormatting>
  <conditionalFormatting sqref="IT41:IZ41">
    <cfRule type="expression" dxfId="1671" priority="1654">
      <formula>IU$14=""</formula>
    </cfRule>
  </conditionalFormatting>
  <conditionalFormatting sqref="IT41:IZ41">
    <cfRule type="expression" dxfId="1670" priority="1653">
      <formula>IU$14=""</formula>
    </cfRule>
  </conditionalFormatting>
  <conditionalFormatting sqref="IT23:IY23 IT25:IY25 IT21:IY21 IT34:IY34 IT17:IY19 IT27:IY27 IT39:IY39 IS37:IY37 IS31:IY32 IT29:IY30 IT41:IY42 IS17:IS30 IS33:IS36 IS38:IS42">
    <cfRule type="expression" dxfId="1669" priority="1652">
      <formula>IT$14=""</formula>
    </cfRule>
  </conditionalFormatting>
  <conditionalFormatting sqref="IT25:IY25">
    <cfRule type="expression" dxfId="1668" priority="1651">
      <formula>IU$14=""</formula>
    </cfRule>
  </conditionalFormatting>
  <conditionalFormatting sqref="IT41:IY41">
    <cfRule type="expression" dxfId="1667" priority="1649">
      <formula>IU$14=""</formula>
    </cfRule>
  </conditionalFormatting>
  <conditionalFormatting sqref="IT25:IY25">
    <cfRule type="expression" dxfId="1666" priority="1648">
      <formula>IU$14=""</formula>
    </cfRule>
  </conditionalFormatting>
  <conditionalFormatting sqref="IT41:IY41">
    <cfRule type="expression" dxfId="1665" priority="1647">
      <formula>IU$14=""</formula>
    </cfRule>
  </conditionalFormatting>
  <conditionalFormatting sqref="IT41:IY41">
    <cfRule type="expression" dxfId="1664" priority="1646">
      <formula>IU$14=""</formula>
    </cfRule>
  </conditionalFormatting>
  <conditionalFormatting sqref="IT41:IY41">
    <cfRule type="expression" dxfId="1663" priority="1645">
      <formula>IU$14=""</formula>
    </cfRule>
  </conditionalFormatting>
  <conditionalFormatting sqref="IT25:IY25">
    <cfRule type="expression" dxfId="1662" priority="1644">
      <formula>IU$14=""</formula>
    </cfRule>
  </conditionalFormatting>
  <conditionalFormatting sqref="IT41:IY41">
    <cfRule type="expression" dxfId="1661" priority="1643">
      <formula>IU$14=""</formula>
    </cfRule>
  </conditionalFormatting>
  <conditionalFormatting sqref="IT41:IY41">
    <cfRule type="expression" dxfId="1660" priority="1642">
      <formula>IU$14=""</formula>
    </cfRule>
  </conditionalFormatting>
  <conditionalFormatting sqref="IT25:IY25">
    <cfRule type="expression" dxfId="1659" priority="1641">
      <formula>IU$14=""</formula>
    </cfRule>
  </conditionalFormatting>
  <conditionalFormatting sqref="IT41:IY41">
    <cfRule type="expression" dxfId="1658" priority="1640">
      <formula>IU$14=""</formula>
    </cfRule>
  </conditionalFormatting>
  <conditionalFormatting sqref="IT41:IY41">
    <cfRule type="expression" dxfId="1657" priority="1639">
      <formula>IU$14=""</formula>
    </cfRule>
  </conditionalFormatting>
  <conditionalFormatting sqref="IT41:IY41">
    <cfRule type="expression" dxfId="1656" priority="1638">
      <formula>IU$14=""</formula>
    </cfRule>
  </conditionalFormatting>
  <conditionalFormatting sqref="IT41:IY41">
    <cfRule type="expression" dxfId="1655" priority="1637">
      <formula>IU$14=""</formula>
    </cfRule>
  </conditionalFormatting>
  <conditionalFormatting sqref="IV25:IY25">
    <cfRule type="expression" dxfId="1654" priority="1636">
      <formula>IW$14=""</formula>
    </cfRule>
  </conditionalFormatting>
  <conditionalFormatting sqref="IT41:IY41">
    <cfRule type="expression" dxfId="1653" priority="1635">
      <formula>IU$14=""</formula>
    </cfRule>
  </conditionalFormatting>
  <conditionalFormatting sqref="IT41:IY41">
    <cfRule type="expression" dxfId="1652" priority="1634">
      <formula>IU$14=""</formula>
    </cfRule>
  </conditionalFormatting>
  <conditionalFormatting sqref="IV25:IY25">
    <cfRule type="expression" dxfId="1651" priority="1633">
      <formula>IW$14=""</formula>
    </cfRule>
  </conditionalFormatting>
  <conditionalFormatting sqref="IT41:IY41">
    <cfRule type="expression" dxfId="1650" priority="1632">
      <formula>IU$14=""</formula>
    </cfRule>
  </conditionalFormatting>
  <conditionalFormatting sqref="IT41:IY41">
    <cfRule type="expression" dxfId="1649" priority="1631">
      <formula>IU$14=""</formula>
    </cfRule>
  </conditionalFormatting>
  <conditionalFormatting sqref="IT41:IY41">
    <cfRule type="expression" dxfId="1648" priority="1630">
      <formula>IU$14=""</formula>
    </cfRule>
  </conditionalFormatting>
  <conditionalFormatting sqref="IT41:IY41">
    <cfRule type="expression" dxfId="1647" priority="1629">
      <formula>IU$14=""</formula>
    </cfRule>
  </conditionalFormatting>
  <conditionalFormatting sqref="IT41:IY41">
    <cfRule type="expression" dxfId="1646" priority="1628">
      <formula>IU$14=""</formula>
    </cfRule>
  </conditionalFormatting>
  <conditionalFormatting sqref="IT41:IY41">
    <cfRule type="expression" dxfId="1645" priority="1627">
      <formula>IU$14=""</formula>
    </cfRule>
  </conditionalFormatting>
  <conditionalFormatting sqref="IT23:IZ23 IT25:IZ25 IT21:IZ21 IT34:IZ34 IT17:IZ19 IT27:IZ27 IT39:IZ39 IS37:IZ37 IS31:IZ32 IT29:IZ30 IT41:IZ42 IS17:IS30 IS33:IS36 IS38:IS42">
    <cfRule type="expression" dxfId="1644" priority="1626">
      <formula>IT$14=""</formula>
    </cfRule>
  </conditionalFormatting>
  <conditionalFormatting sqref="IT25:IZ25">
    <cfRule type="expression" dxfId="1643" priority="1625">
      <formula>IU$14=""</formula>
    </cfRule>
  </conditionalFormatting>
  <conditionalFormatting sqref="IT41:IZ41">
    <cfRule type="expression" dxfId="1642" priority="1623">
      <formula>IU$14=""</formula>
    </cfRule>
  </conditionalFormatting>
  <conditionalFormatting sqref="IT25:IZ25">
    <cfRule type="expression" dxfId="1641" priority="1622">
      <formula>IU$14=""</formula>
    </cfRule>
  </conditionalFormatting>
  <conditionalFormatting sqref="IT41:IZ41">
    <cfRule type="expression" dxfId="1640" priority="1621">
      <formula>IU$14=""</formula>
    </cfRule>
  </conditionalFormatting>
  <conditionalFormatting sqref="IT41:IZ41">
    <cfRule type="expression" dxfId="1639" priority="1620">
      <formula>IU$14=""</formula>
    </cfRule>
  </conditionalFormatting>
  <conditionalFormatting sqref="IT41:IZ41">
    <cfRule type="expression" dxfId="1638" priority="1619">
      <formula>IU$14=""</formula>
    </cfRule>
  </conditionalFormatting>
  <conditionalFormatting sqref="IT25:IZ25">
    <cfRule type="expression" dxfId="1637" priority="1618">
      <formula>IU$14=""</formula>
    </cfRule>
  </conditionalFormatting>
  <conditionalFormatting sqref="IT41:IZ41">
    <cfRule type="expression" dxfId="1636" priority="1617">
      <formula>IU$14=""</formula>
    </cfRule>
  </conditionalFormatting>
  <conditionalFormatting sqref="IT41:IZ41">
    <cfRule type="expression" dxfId="1635" priority="1616">
      <formula>IU$14=""</formula>
    </cfRule>
  </conditionalFormatting>
  <conditionalFormatting sqref="IT25:IZ25">
    <cfRule type="expression" dxfId="1634" priority="1615">
      <formula>IU$14=""</formula>
    </cfRule>
  </conditionalFormatting>
  <conditionalFormatting sqref="IT41:IZ41">
    <cfRule type="expression" dxfId="1633" priority="1614">
      <formula>IU$14=""</formula>
    </cfRule>
  </conditionalFormatting>
  <conditionalFormatting sqref="IT41:IZ41">
    <cfRule type="expression" dxfId="1632" priority="1613">
      <formula>IU$14=""</formula>
    </cfRule>
  </conditionalFormatting>
  <conditionalFormatting sqref="IT41:IZ41">
    <cfRule type="expression" dxfId="1631" priority="1612">
      <formula>IU$14=""</formula>
    </cfRule>
  </conditionalFormatting>
  <conditionalFormatting sqref="IT41:IZ41">
    <cfRule type="expression" dxfId="1630" priority="1611">
      <formula>IU$14=""</formula>
    </cfRule>
  </conditionalFormatting>
  <conditionalFormatting sqref="IV25:IZ25">
    <cfRule type="expression" dxfId="1629" priority="1610">
      <formula>IW$14=""</formula>
    </cfRule>
  </conditionalFormatting>
  <conditionalFormatting sqref="IT41:IZ41">
    <cfRule type="expression" dxfId="1628" priority="1609">
      <formula>IU$14=""</formula>
    </cfRule>
  </conditionalFormatting>
  <conditionalFormatting sqref="IT41:IZ41">
    <cfRule type="expression" dxfId="1627" priority="1608">
      <formula>IU$14=""</formula>
    </cfRule>
  </conditionalFormatting>
  <conditionalFormatting sqref="IV25:IZ25">
    <cfRule type="expression" dxfId="1626" priority="1607">
      <formula>IW$14=""</formula>
    </cfRule>
  </conditionalFormatting>
  <conditionalFormatting sqref="IT41:IZ41">
    <cfRule type="expression" dxfId="1625" priority="1606">
      <formula>IU$14=""</formula>
    </cfRule>
  </conditionalFormatting>
  <conditionalFormatting sqref="IT41:IZ41">
    <cfRule type="expression" dxfId="1624" priority="1605">
      <formula>IU$14=""</formula>
    </cfRule>
  </conditionalFormatting>
  <conditionalFormatting sqref="IT41:IZ41">
    <cfRule type="expression" dxfId="1623" priority="1604">
      <formula>IU$14=""</formula>
    </cfRule>
  </conditionalFormatting>
  <conditionalFormatting sqref="IT41:IZ41">
    <cfRule type="expression" dxfId="1622" priority="1603">
      <formula>IU$14=""</formula>
    </cfRule>
  </conditionalFormatting>
  <conditionalFormatting sqref="IT41:IZ41">
    <cfRule type="expression" dxfId="1621" priority="1602">
      <formula>IU$14=""</formula>
    </cfRule>
  </conditionalFormatting>
  <conditionalFormatting sqref="IT41:IZ41">
    <cfRule type="expression" dxfId="1620" priority="1601">
      <formula>IU$14=""</formula>
    </cfRule>
  </conditionalFormatting>
  <conditionalFormatting sqref="JC23:JH23 JC25:JH25 JC21:JH21 JC34:JH34 JC17:JH19 JC27:JH27 JC39:JH39 JB37:JH37 JB31:JH32 JC29:JH30 JC41:JH41 JB17:JB30 JB33:JB36 JB38:JB41">
    <cfRule type="expression" dxfId="1619" priority="1600">
      <formula>JC$14=""</formula>
    </cfRule>
  </conditionalFormatting>
  <conditionalFormatting sqref="JC25:JH25">
    <cfRule type="expression" dxfId="1618" priority="1599">
      <formula>JD$14=""</formula>
    </cfRule>
  </conditionalFormatting>
  <conditionalFormatting sqref="JC41:JH41">
    <cfRule type="expression" dxfId="1617" priority="1597">
      <formula>JD$14=""</formula>
    </cfRule>
  </conditionalFormatting>
  <conditionalFormatting sqref="JC25:JH25">
    <cfRule type="expression" dxfId="1616" priority="1596">
      <formula>JD$14=""</formula>
    </cfRule>
  </conditionalFormatting>
  <conditionalFormatting sqref="JC41:JH41">
    <cfRule type="expression" dxfId="1615" priority="1595">
      <formula>JD$14=""</formula>
    </cfRule>
  </conditionalFormatting>
  <conditionalFormatting sqref="JC41:JH41">
    <cfRule type="expression" dxfId="1614" priority="1594">
      <formula>JD$14=""</formula>
    </cfRule>
  </conditionalFormatting>
  <conditionalFormatting sqref="JC41:JH41">
    <cfRule type="expression" dxfId="1613" priority="1593">
      <formula>JD$14=""</formula>
    </cfRule>
  </conditionalFormatting>
  <conditionalFormatting sqref="JC25:JH25">
    <cfRule type="expression" dxfId="1612" priority="1592">
      <formula>JD$14=""</formula>
    </cfRule>
  </conditionalFormatting>
  <conditionalFormatting sqref="JC41:JH41">
    <cfRule type="expression" dxfId="1611" priority="1591">
      <formula>JD$14=""</formula>
    </cfRule>
  </conditionalFormatting>
  <conditionalFormatting sqref="JC41:JH41">
    <cfRule type="expression" dxfId="1610" priority="1590">
      <formula>JD$14=""</formula>
    </cfRule>
  </conditionalFormatting>
  <conditionalFormatting sqref="JC25:JH25">
    <cfRule type="expression" dxfId="1609" priority="1589">
      <formula>JD$14=""</formula>
    </cfRule>
  </conditionalFormatting>
  <conditionalFormatting sqref="JC41:JH41">
    <cfRule type="expression" dxfId="1608" priority="1588">
      <formula>JD$14=""</formula>
    </cfRule>
  </conditionalFormatting>
  <conditionalFormatting sqref="JC41:JH41">
    <cfRule type="expression" dxfId="1607" priority="1587">
      <formula>JD$14=""</formula>
    </cfRule>
  </conditionalFormatting>
  <conditionalFormatting sqref="JC41:JH41">
    <cfRule type="expression" dxfId="1606" priority="1586">
      <formula>JD$14=""</formula>
    </cfRule>
  </conditionalFormatting>
  <conditionalFormatting sqref="JC41:JH41">
    <cfRule type="expression" dxfId="1605" priority="1585">
      <formula>JD$14=""</formula>
    </cfRule>
  </conditionalFormatting>
  <conditionalFormatting sqref="JE25:JH25">
    <cfRule type="expression" dxfId="1604" priority="1584">
      <formula>JF$14=""</formula>
    </cfRule>
  </conditionalFormatting>
  <conditionalFormatting sqref="JC41:JH41">
    <cfRule type="expression" dxfId="1603" priority="1583">
      <formula>JD$14=""</formula>
    </cfRule>
  </conditionalFormatting>
  <conditionalFormatting sqref="JC41:JH41">
    <cfRule type="expression" dxfId="1602" priority="1582">
      <formula>JD$14=""</formula>
    </cfRule>
  </conditionalFormatting>
  <conditionalFormatting sqref="JE25:JH25">
    <cfRule type="expression" dxfId="1601" priority="1581">
      <formula>JF$14=""</formula>
    </cfRule>
  </conditionalFormatting>
  <conditionalFormatting sqref="JC41:JH41">
    <cfRule type="expression" dxfId="1600" priority="1580">
      <formula>JD$14=""</formula>
    </cfRule>
  </conditionalFormatting>
  <conditionalFormatting sqref="JC41:JH41">
    <cfRule type="expression" dxfId="1599" priority="1579">
      <formula>JD$14=""</formula>
    </cfRule>
  </conditionalFormatting>
  <conditionalFormatting sqref="JC41:JH41">
    <cfRule type="expression" dxfId="1598" priority="1578">
      <formula>JD$14=""</formula>
    </cfRule>
  </conditionalFormatting>
  <conditionalFormatting sqref="JC41:JH41">
    <cfRule type="expression" dxfId="1597" priority="1577">
      <formula>JD$14=""</formula>
    </cfRule>
  </conditionalFormatting>
  <conditionalFormatting sqref="JC41:JH41">
    <cfRule type="expression" dxfId="1596" priority="1576">
      <formula>JD$14=""</formula>
    </cfRule>
  </conditionalFormatting>
  <conditionalFormatting sqref="JC41:JH41">
    <cfRule type="expression" dxfId="1595" priority="1575">
      <formula>JD$14=""</formula>
    </cfRule>
  </conditionalFormatting>
  <conditionalFormatting sqref="JC23:JI23 JC25:JI25 JC21:JI21 JC34:JI34 JC17:JI19 JC27:JI27 JC39:JI39 JB37:JI37 JB31:JI32 JC29:JI30 JC41:JI41 JB17:JB30 JB33:JB36 JB38:JB41">
    <cfRule type="expression" dxfId="1594" priority="1574">
      <formula>JC$14=""</formula>
    </cfRule>
  </conditionalFormatting>
  <conditionalFormatting sqref="JC25:JI25">
    <cfRule type="expression" dxfId="1593" priority="1573">
      <formula>JD$14=""</formula>
    </cfRule>
  </conditionalFormatting>
  <conditionalFormatting sqref="JC41:JI41">
    <cfRule type="expression" dxfId="1592" priority="1571">
      <formula>JD$14=""</formula>
    </cfRule>
  </conditionalFormatting>
  <conditionalFormatting sqref="JC25:JI25">
    <cfRule type="expression" dxfId="1591" priority="1570">
      <formula>JD$14=""</formula>
    </cfRule>
  </conditionalFormatting>
  <conditionalFormatting sqref="JC41:JI41">
    <cfRule type="expression" dxfId="1590" priority="1569">
      <formula>JD$14=""</formula>
    </cfRule>
  </conditionalFormatting>
  <conditionalFormatting sqref="JC41:JI41">
    <cfRule type="expression" dxfId="1589" priority="1568">
      <formula>JD$14=""</formula>
    </cfRule>
  </conditionalFormatting>
  <conditionalFormatting sqref="JC41:JI41">
    <cfRule type="expression" dxfId="1588" priority="1567">
      <formula>JD$14=""</formula>
    </cfRule>
  </conditionalFormatting>
  <conditionalFormatting sqref="JC25:JI25">
    <cfRule type="expression" dxfId="1587" priority="1566">
      <formula>JD$14=""</formula>
    </cfRule>
  </conditionalFormatting>
  <conditionalFormatting sqref="JC41:JI41">
    <cfRule type="expression" dxfId="1586" priority="1565">
      <formula>JD$14=""</formula>
    </cfRule>
  </conditionalFormatting>
  <conditionalFormatting sqref="JC41:JI41">
    <cfRule type="expression" dxfId="1585" priority="1564">
      <formula>JD$14=""</formula>
    </cfRule>
  </conditionalFormatting>
  <conditionalFormatting sqref="JC23:JH23 JC25:JH25 JC21:JH21 JC34:JH34 JC17:JH19 JC27:JH27 JC39:JH39 JB37:JH37 JB31:JH32 JC29:JH30 JC41:JH42 JB17:JB30 JB33:JB36 JB38:JB42">
    <cfRule type="expression" dxfId="1584" priority="1563">
      <formula>JC$14=""</formula>
    </cfRule>
  </conditionalFormatting>
  <conditionalFormatting sqref="JC25:JH25">
    <cfRule type="expression" dxfId="1583" priority="1562">
      <formula>JD$14=""</formula>
    </cfRule>
  </conditionalFormatting>
  <conditionalFormatting sqref="JC41:JH41">
    <cfRule type="expression" dxfId="1582" priority="1560">
      <formula>JD$14=""</formula>
    </cfRule>
  </conditionalFormatting>
  <conditionalFormatting sqref="JC25:JH25">
    <cfRule type="expression" dxfId="1581" priority="1559">
      <formula>JD$14=""</formula>
    </cfRule>
  </conditionalFormatting>
  <conditionalFormatting sqref="JC41:JH41">
    <cfRule type="expression" dxfId="1580" priority="1558">
      <formula>JD$14=""</formula>
    </cfRule>
  </conditionalFormatting>
  <conditionalFormatting sqref="JC41:JH41">
    <cfRule type="expression" dxfId="1579" priority="1557">
      <formula>JD$14=""</formula>
    </cfRule>
  </conditionalFormatting>
  <conditionalFormatting sqref="JC41:JH41">
    <cfRule type="expression" dxfId="1578" priority="1556">
      <formula>JD$14=""</formula>
    </cfRule>
  </conditionalFormatting>
  <conditionalFormatting sqref="JC25:JH25">
    <cfRule type="expression" dxfId="1577" priority="1555">
      <formula>JD$14=""</formula>
    </cfRule>
  </conditionalFormatting>
  <conditionalFormatting sqref="JC41:JH41">
    <cfRule type="expression" dxfId="1576" priority="1554">
      <formula>JD$14=""</formula>
    </cfRule>
  </conditionalFormatting>
  <conditionalFormatting sqref="JC41:JH41">
    <cfRule type="expression" dxfId="1575" priority="1553">
      <formula>JD$14=""</formula>
    </cfRule>
  </conditionalFormatting>
  <conditionalFormatting sqref="JC25:JH25">
    <cfRule type="expression" dxfId="1574" priority="1552">
      <formula>JD$14=""</formula>
    </cfRule>
  </conditionalFormatting>
  <conditionalFormatting sqref="JC41:JH41">
    <cfRule type="expression" dxfId="1573" priority="1551">
      <formula>JD$14=""</formula>
    </cfRule>
  </conditionalFormatting>
  <conditionalFormatting sqref="JC41:JH41">
    <cfRule type="expression" dxfId="1572" priority="1550">
      <formula>JD$14=""</formula>
    </cfRule>
  </conditionalFormatting>
  <conditionalFormatting sqref="JC41:JH41">
    <cfRule type="expression" dxfId="1571" priority="1549">
      <formula>JD$14=""</formula>
    </cfRule>
  </conditionalFormatting>
  <conditionalFormatting sqref="JC41:JH41">
    <cfRule type="expression" dxfId="1570" priority="1548">
      <formula>JD$14=""</formula>
    </cfRule>
  </conditionalFormatting>
  <conditionalFormatting sqref="JE25:JH25">
    <cfRule type="expression" dxfId="1569" priority="1547">
      <formula>JF$14=""</formula>
    </cfRule>
  </conditionalFormatting>
  <conditionalFormatting sqref="JC41:JH41">
    <cfRule type="expression" dxfId="1568" priority="1546">
      <formula>JD$14=""</formula>
    </cfRule>
  </conditionalFormatting>
  <conditionalFormatting sqref="JC41:JH41">
    <cfRule type="expression" dxfId="1567" priority="1545">
      <formula>JD$14=""</formula>
    </cfRule>
  </conditionalFormatting>
  <conditionalFormatting sqref="JE25:JH25">
    <cfRule type="expression" dxfId="1566" priority="1544">
      <formula>JF$14=""</formula>
    </cfRule>
  </conditionalFormatting>
  <conditionalFormatting sqref="JC41:JH41">
    <cfRule type="expression" dxfId="1565" priority="1543">
      <formula>JD$14=""</formula>
    </cfRule>
  </conditionalFormatting>
  <conditionalFormatting sqref="JC41:JH41">
    <cfRule type="expression" dxfId="1564" priority="1542">
      <formula>JD$14=""</formula>
    </cfRule>
  </conditionalFormatting>
  <conditionalFormatting sqref="JC41:JH41">
    <cfRule type="expression" dxfId="1563" priority="1541">
      <formula>JD$14=""</formula>
    </cfRule>
  </conditionalFormatting>
  <conditionalFormatting sqref="JC41:JH41">
    <cfRule type="expression" dxfId="1562" priority="1540">
      <formula>JD$14=""</formula>
    </cfRule>
  </conditionalFormatting>
  <conditionalFormatting sqref="JC41:JH41">
    <cfRule type="expression" dxfId="1561" priority="1539">
      <formula>JD$14=""</formula>
    </cfRule>
  </conditionalFormatting>
  <conditionalFormatting sqref="JC41:JH41">
    <cfRule type="expression" dxfId="1560" priority="1538">
      <formula>JD$14=""</formula>
    </cfRule>
  </conditionalFormatting>
  <conditionalFormatting sqref="JC23:JI23 JC25:JI25 JC21:JI21 JC34:JI34 JC17:JI19 JC27:JI27 JC39:JI39 JB37:JI37 JB31:JI32 JC29:JI30 JC41:JI42 JB17:JB30 JB33:JB36 JB38:JB42">
    <cfRule type="expression" dxfId="1559" priority="1537">
      <formula>JC$14=""</formula>
    </cfRule>
  </conditionalFormatting>
  <conditionalFormatting sqref="JC25:JI25">
    <cfRule type="expression" dxfId="1558" priority="1536">
      <formula>JD$14=""</formula>
    </cfRule>
  </conditionalFormatting>
  <conditionalFormatting sqref="JC41:JI41">
    <cfRule type="expression" dxfId="1557" priority="1534">
      <formula>JD$14=""</formula>
    </cfRule>
  </conditionalFormatting>
  <conditionalFormatting sqref="JC25:JI25">
    <cfRule type="expression" dxfId="1556" priority="1533">
      <formula>JD$14=""</formula>
    </cfRule>
  </conditionalFormatting>
  <conditionalFormatting sqref="JC41:JI41">
    <cfRule type="expression" dxfId="1555" priority="1532">
      <formula>JD$14=""</formula>
    </cfRule>
  </conditionalFormatting>
  <conditionalFormatting sqref="JC41:JI41">
    <cfRule type="expression" dxfId="1554" priority="1531">
      <formula>JD$14=""</formula>
    </cfRule>
  </conditionalFormatting>
  <conditionalFormatting sqref="JC41:JI41">
    <cfRule type="expression" dxfId="1553" priority="1530">
      <formula>JD$14=""</formula>
    </cfRule>
  </conditionalFormatting>
  <conditionalFormatting sqref="JC25:JI25">
    <cfRule type="expression" dxfId="1552" priority="1529">
      <formula>JD$14=""</formula>
    </cfRule>
  </conditionalFormatting>
  <conditionalFormatting sqref="JC41:JI41">
    <cfRule type="expression" dxfId="1551" priority="1528">
      <formula>JD$14=""</formula>
    </cfRule>
  </conditionalFormatting>
  <conditionalFormatting sqref="JC41:JI41">
    <cfRule type="expression" dxfId="1550" priority="1527">
      <formula>JD$14=""</formula>
    </cfRule>
  </conditionalFormatting>
  <conditionalFormatting sqref="JC25:JI25">
    <cfRule type="expression" dxfId="1549" priority="1526">
      <formula>JD$14=""</formula>
    </cfRule>
  </conditionalFormatting>
  <conditionalFormatting sqref="JC41:JI41">
    <cfRule type="expression" dxfId="1548" priority="1525">
      <formula>JD$14=""</formula>
    </cfRule>
  </conditionalFormatting>
  <conditionalFormatting sqref="JC41:JI41">
    <cfRule type="expression" dxfId="1547" priority="1524">
      <formula>JD$14=""</formula>
    </cfRule>
  </conditionalFormatting>
  <conditionalFormatting sqref="JC41:JI41">
    <cfRule type="expression" dxfId="1546" priority="1523">
      <formula>JD$14=""</formula>
    </cfRule>
  </conditionalFormatting>
  <conditionalFormatting sqref="JC41:JI41">
    <cfRule type="expression" dxfId="1545" priority="1522">
      <formula>JD$14=""</formula>
    </cfRule>
  </conditionalFormatting>
  <conditionalFormatting sqref="JE25:JI25">
    <cfRule type="expression" dxfId="1544" priority="1521">
      <formula>JF$14=""</formula>
    </cfRule>
  </conditionalFormatting>
  <conditionalFormatting sqref="JC41:JI41">
    <cfRule type="expression" dxfId="1543" priority="1520">
      <formula>JD$14=""</formula>
    </cfRule>
  </conditionalFormatting>
  <conditionalFormatting sqref="JC41:JI41">
    <cfRule type="expression" dxfId="1542" priority="1519">
      <formula>JD$14=""</formula>
    </cfRule>
  </conditionalFormatting>
  <conditionalFormatting sqref="JE25:JI25">
    <cfRule type="expression" dxfId="1541" priority="1518">
      <formula>JF$14=""</formula>
    </cfRule>
  </conditionalFormatting>
  <conditionalFormatting sqref="JC41:JI41">
    <cfRule type="expression" dxfId="1540" priority="1517">
      <formula>JD$14=""</formula>
    </cfRule>
  </conditionalFormatting>
  <conditionalFormatting sqref="JC41:JI41">
    <cfRule type="expression" dxfId="1539" priority="1516">
      <formula>JD$14=""</formula>
    </cfRule>
  </conditionalFormatting>
  <conditionalFormatting sqref="JC41:JI41">
    <cfRule type="expression" dxfId="1538" priority="1515">
      <formula>JD$14=""</formula>
    </cfRule>
  </conditionalFormatting>
  <conditionalFormatting sqref="JC41:JI41">
    <cfRule type="expression" dxfId="1537" priority="1514">
      <formula>JD$14=""</formula>
    </cfRule>
  </conditionalFormatting>
  <conditionalFormatting sqref="JC41:JI41">
    <cfRule type="expression" dxfId="1536" priority="1513">
      <formula>JD$14=""</formula>
    </cfRule>
  </conditionalFormatting>
  <conditionalFormatting sqref="JC41:JI41">
    <cfRule type="expression" dxfId="1535" priority="1512">
      <formula>JD$14=""</formula>
    </cfRule>
  </conditionalFormatting>
  <conditionalFormatting sqref="JL23:JQ23 JL25:JQ25 JL21:JQ21 JL34:JQ34 JL17:JQ19 JL27:JQ27 JL39:JQ39 JK37:JQ37 JK31:JQ32 JL29:JQ30 JL41:JQ41 JK17:JK30 JK33:JK36 JK38:JK41">
    <cfRule type="expression" dxfId="1534" priority="1511">
      <formula>JL$14=""</formula>
    </cfRule>
  </conditionalFormatting>
  <conditionalFormatting sqref="JL25:JQ25">
    <cfRule type="expression" dxfId="1533" priority="1510">
      <formula>JM$14=""</formula>
    </cfRule>
  </conditionalFormatting>
  <conditionalFormatting sqref="JL41:JQ41">
    <cfRule type="expression" dxfId="1532" priority="1508">
      <formula>JM$14=""</formula>
    </cfRule>
  </conditionalFormatting>
  <conditionalFormatting sqref="JL25:JQ25">
    <cfRule type="expression" dxfId="1531" priority="1507">
      <formula>JM$14=""</formula>
    </cfRule>
  </conditionalFormatting>
  <conditionalFormatting sqref="JL41:JQ41">
    <cfRule type="expression" dxfId="1530" priority="1506">
      <formula>JM$14=""</formula>
    </cfRule>
  </conditionalFormatting>
  <conditionalFormatting sqref="JL41:JQ41">
    <cfRule type="expression" dxfId="1529" priority="1505">
      <formula>JM$14=""</formula>
    </cfRule>
  </conditionalFormatting>
  <conditionalFormatting sqref="JL41:JQ41">
    <cfRule type="expression" dxfId="1528" priority="1504">
      <formula>JM$14=""</formula>
    </cfRule>
  </conditionalFormatting>
  <conditionalFormatting sqref="JL25:JQ25">
    <cfRule type="expression" dxfId="1527" priority="1503">
      <formula>JM$14=""</formula>
    </cfRule>
  </conditionalFormatting>
  <conditionalFormatting sqref="JL41:JQ41">
    <cfRule type="expression" dxfId="1526" priority="1502">
      <formula>JM$14=""</formula>
    </cfRule>
  </conditionalFormatting>
  <conditionalFormatting sqref="JL41:JQ41">
    <cfRule type="expression" dxfId="1525" priority="1501">
      <formula>JM$14=""</formula>
    </cfRule>
  </conditionalFormatting>
  <conditionalFormatting sqref="JL25:JQ25">
    <cfRule type="expression" dxfId="1524" priority="1500">
      <formula>JM$14=""</formula>
    </cfRule>
  </conditionalFormatting>
  <conditionalFormatting sqref="JL41:JQ41">
    <cfRule type="expression" dxfId="1523" priority="1499">
      <formula>JM$14=""</formula>
    </cfRule>
  </conditionalFormatting>
  <conditionalFormatting sqref="JL41:JQ41">
    <cfRule type="expression" dxfId="1522" priority="1498">
      <formula>JM$14=""</formula>
    </cfRule>
  </conditionalFormatting>
  <conditionalFormatting sqref="JL41:JQ41">
    <cfRule type="expression" dxfId="1521" priority="1497">
      <formula>JM$14=""</formula>
    </cfRule>
  </conditionalFormatting>
  <conditionalFormatting sqref="JL41:JQ41">
    <cfRule type="expression" dxfId="1520" priority="1496">
      <formula>JM$14=""</formula>
    </cfRule>
  </conditionalFormatting>
  <conditionalFormatting sqref="JN25:JQ25">
    <cfRule type="expression" dxfId="1519" priority="1495">
      <formula>JO$14=""</formula>
    </cfRule>
  </conditionalFormatting>
  <conditionalFormatting sqref="JL41:JQ41">
    <cfRule type="expression" dxfId="1518" priority="1494">
      <formula>JM$14=""</formula>
    </cfRule>
  </conditionalFormatting>
  <conditionalFormatting sqref="JL41:JQ41">
    <cfRule type="expression" dxfId="1517" priority="1493">
      <formula>JM$14=""</formula>
    </cfRule>
  </conditionalFormatting>
  <conditionalFormatting sqref="JN25:JQ25">
    <cfRule type="expression" dxfId="1516" priority="1492">
      <formula>JO$14=""</formula>
    </cfRule>
  </conditionalFormatting>
  <conditionalFormatting sqref="JL41:JQ41">
    <cfRule type="expression" dxfId="1515" priority="1491">
      <formula>JM$14=""</formula>
    </cfRule>
  </conditionalFormatting>
  <conditionalFormatting sqref="JL41:JQ41">
    <cfRule type="expression" dxfId="1514" priority="1490">
      <formula>JM$14=""</formula>
    </cfRule>
  </conditionalFormatting>
  <conditionalFormatting sqref="JL41:JQ41">
    <cfRule type="expression" dxfId="1513" priority="1489">
      <formula>JM$14=""</formula>
    </cfRule>
  </conditionalFormatting>
  <conditionalFormatting sqref="JL41:JQ41">
    <cfRule type="expression" dxfId="1512" priority="1488">
      <formula>JM$14=""</formula>
    </cfRule>
  </conditionalFormatting>
  <conditionalFormatting sqref="JL41:JQ41">
    <cfRule type="expression" dxfId="1511" priority="1487">
      <formula>JM$14=""</formula>
    </cfRule>
  </conditionalFormatting>
  <conditionalFormatting sqref="JL41:JQ41">
    <cfRule type="expression" dxfId="1510" priority="1486">
      <formula>JM$14=""</formula>
    </cfRule>
  </conditionalFormatting>
  <conditionalFormatting sqref="JL23:JR23 JL25:JR25 JL21:JR21 JL34:JR34 JL17:JR19 JL27:JR27 JL39:JR39 JK37:JR37 JK31:JR32 JL29:JR30 JL41:JR41 JK17:JK30 JK33:JK36 JK38:JK41">
    <cfRule type="expression" dxfId="1509" priority="1485">
      <formula>JL$14=""</formula>
    </cfRule>
  </conditionalFormatting>
  <conditionalFormatting sqref="JL25:JR25">
    <cfRule type="expression" dxfId="1508" priority="1484">
      <formula>JM$14=""</formula>
    </cfRule>
  </conditionalFormatting>
  <conditionalFormatting sqref="JL41:JR41">
    <cfRule type="expression" dxfId="1507" priority="1482">
      <formula>JM$14=""</formula>
    </cfRule>
  </conditionalFormatting>
  <conditionalFormatting sqref="JL25:JR25">
    <cfRule type="expression" dxfId="1506" priority="1481">
      <formula>JM$14=""</formula>
    </cfRule>
  </conditionalFormatting>
  <conditionalFormatting sqref="JL41:JR41">
    <cfRule type="expression" dxfId="1505" priority="1480">
      <formula>JM$14=""</formula>
    </cfRule>
  </conditionalFormatting>
  <conditionalFormatting sqref="JL41:JR41">
    <cfRule type="expression" dxfId="1504" priority="1479">
      <formula>JM$14=""</formula>
    </cfRule>
  </conditionalFormatting>
  <conditionalFormatting sqref="JL41:JR41">
    <cfRule type="expression" dxfId="1503" priority="1478">
      <formula>JM$14=""</formula>
    </cfRule>
  </conditionalFormatting>
  <conditionalFormatting sqref="JL25:JR25">
    <cfRule type="expression" dxfId="1502" priority="1477">
      <formula>JM$14=""</formula>
    </cfRule>
  </conditionalFormatting>
  <conditionalFormatting sqref="JL41:JR41">
    <cfRule type="expression" dxfId="1501" priority="1476">
      <formula>JM$14=""</formula>
    </cfRule>
  </conditionalFormatting>
  <conditionalFormatting sqref="JL41:JR41">
    <cfRule type="expression" dxfId="1500" priority="1475">
      <formula>JM$14=""</formula>
    </cfRule>
  </conditionalFormatting>
  <conditionalFormatting sqref="JL23:JQ23 JL25:JQ25 JL21:JQ21 JL34:JQ34 JL17:JQ19 JL27:JQ27 JL39:JQ39 JK37:JQ37 JK31:JQ32 JL29:JQ30 JL41:JQ42 JK17:JK30 JK33:JK36 JK38:JK42">
    <cfRule type="expression" dxfId="1499" priority="1474">
      <formula>JL$14=""</formula>
    </cfRule>
  </conditionalFormatting>
  <conditionalFormatting sqref="JL25:JQ25">
    <cfRule type="expression" dxfId="1498" priority="1473">
      <formula>JM$14=""</formula>
    </cfRule>
  </conditionalFormatting>
  <conditionalFormatting sqref="JL41:JQ41">
    <cfRule type="expression" dxfId="1497" priority="1471">
      <formula>JM$14=""</formula>
    </cfRule>
  </conditionalFormatting>
  <conditionalFormatting sqref="JL25:JQ25">
    <cfRule type="expression" dxfId="1496" priority="1470">
      <formula>JM$14=""</formula>
    </cfRule>
  </conditionalFormatting>
  <conditionalFormatting sqref="JL41:JQ41">
    <cfRule type="expression" dxfId="1495" priority="1469">
      <formula>JM$14=""</formula>
    </cfRule>
  </conditionalFormatting>
  <conditionalFormatting sqref="JL41:JQ41">
    <cfRule type="expression" dxfId="1494" priority="1468">
      <formula>JM$14=""</formula>
    </cfRule>
  </conditionalFormatting>
  <conditionalFormatting sqref="JL41:JQ41">
    <cfRule type="expression" dxfId="1493" priority="1467">
      <formula>JM$14=""</formula>
    </cfRule>
  </conditionalFormatting>
  <conditionalFormatting sqref="JL25:JQ25">
    <cfRule type="expression" dxfId="1492" priority="1466">
      <formula>JM$14=""</formula>
    </cfRule>
  </conditionalFormatting>
  <conditionalFormatting sqref="JL41:JQ41">
    <cfRule type="expression" dxfId="1491" priority="1465">
      <formula>JM$14=""</formula>
    </cfRule>
  </conditionalFormatting>
  <conditionalFormatting sqref="JL41:JQ41">
    <cfRule type="expression" dxfId="1490" priority="1464">
      <formula>JM$14=""</formula>
    </cfRule>
  </conditionalFormatting>
  <conditionalFormatting sqref="JL25:JQ25">
    <cfRule type="expression" dxfId="1489" priority="1463">
      <formula>JM$14=""</formula>
    </cfRule>
  </conditionalFormatting>
  <conditionalFormatting sqref="JL41:JQ41">
    <cfRule type="expression" dxfId="1488" priority="1462">
      <formula>JM$14=""</formula>
    </cfRule>
  </conditionalFormatting>
  <conditionalFormatting sqref="JL41:JQ41">
    <cfRule type="expression" dxfId="1487" priority="1461">
      <formula>JM$14=""</formula>
    </cfRule>
  </conditionalFormatting>
  <conditionalFormatting sqref="JL41:JQ41">
    <cfRule type="expression" dxfId="1486" priority="1460">
      <formula>JM$14=""</formula>
    </cfRule>
  </conditionalFormatting>
  <conditionalFormatting sqref="JL41:JQ41">
    <cfRule type="expression" dxfId="1485" priority="1459">
      <formula>JM$14=""</formula>
    </cfRule>
  </conditionalFormatting>
  <conditionalFormatting sqref="JN25:JQ25">
    <cfRule type="expression" dxfId="1484" priority="1458">
      <formula>JO$14=""</formula>
    </cfRule>
  </conditionalFormatting>
  <conditionalFormatting sqref="JL41:JQ41">
    <cfRule type="expression" dxfId="1483" priority="1457">
      <formula>JM$14=""</formula>
    </cfRule>
  </conditionalFormatting>
  <conditionalFormatting sqref="JL41:JQ41">
    <cfRule type="expression" dxfId="1482" priority="1456">
      <formula>JM$14=""</formula>
    </cfRule>
  </conditionalFormatting>
  <conditionalFormatting sqref="JN25:JQ25">
    <cfRule type="expression" dxfId="1481" priority="1455">
      <formula>JO$14=""</formula>
    </cfRule>
  </conditionalFormatting>
  <conditionalFormatting sqref="JL41:JQ41">
    <cfRule type="expression" dxfId="1480" priority="1454">
      <formula>JM$14=""</formula>
    </cfRule>
  </conditionalFormatting>
  <conditionalFormatting sqref="JL41:JQ41">
    <cfRule type="expression" dxfId="1479" priority="1453">
      <formula>JM$14=""</formula>
    </cfRule>
  </conditionalFormatting>
  <conditionalFormatting sqref="JL41:JQ41">
    <cfRule type="expression" dxfId="1478" priority="1452">
      <formula>JM$14=""</formula>
    </cfRule>
  </conditionalFormatting>
  <conditionalFormatting sqref="JL41:JQ41">
    <cfRule type="expression" dxfId="1477" priority="1451">
      <formula>JM$14=""</formula>
    </cfRule>
  </conditionalFormatting>
  <conditionalFormatting sqref="JL41:JQ41">
    <cfRule type="expression" dxfId="1476" priority="1450">
      <formula>JM$14=""</formula>
    </cfRule>
  </conditionalFormatting>
  <conditionalFormatting sqref="JL41:JQ41">
    <cfRule type="expression" dxfId="1475" priority="1449">
      <formula>JM$14=""</formula>
    </cfRule>
  </conditionalFormatting>
  <conditionalFormatting sqref="JL23:JR23 JL25:JR25 JL21:JR21 JL34:JR34 JL17:JR19 JL27:JR27 JL39:JR39 JK37:JR37 JK31:JR32 JL29:JR30 JL41:JR42 JK17:JK30 JK33:JK36 JK38:JK42">
    <cfRule type="expression" dxfId="1474" priority="1448">
      <formula>JL$14=""</formula>
    </cfRule>
  </conditionalFormatting>
  <conditionalFormatting sqref="JL25:JR25">
    <cfRule type="expression" dxfId="1473" priority="1447">
      <formula>JM$14=""</formula>
    </cfRule>
  </conditionalFormatting>
  <conditionalFormatting sqref="JL41:JR41">
    <cfRule type="expression" dxfId="1472" priority="1445">
      <formula>JM$14=""</formula>
    </cfRule>
  </conditionalFormatting>
  <conditionalFormatting sqref="JL25:JR25">
    <cfRule type="expression" dxfId="1471" priority="1444">
      <formula>JM$14=""</formula>
    </cfRule>
  </conditionalFormatting>
  <conditionalFormatting sqref="JL41:JR41">
    <cfRule type="expression" dxfId="1470" priority="1443">
      <formula>JM$14=""</formula>
    </cfRule>
  </conditionalFormatting>
  <conditionalFormatting sqref="JL41:JR41">
    <cfRule type="expression" dxfId="1469" priority="1442">
      <formula>JM$14=""</formula>
    </cfRule>
  </conditionalFormatting>
  <conditionalFormatting sqref="JL41:JR41">
    <cfRule type="expression" dxfId="1468" priority="1441">
      <formula>JM$14=""</formula>
    </cfRule>
  </conditionalFormatting>
  <conditionalFormatting sqref="JL25:JR25">
    <cfRule type="expression" dxfId="1467" priority="1440">
      <formula>JM$14=""</formula>
    </cfRule>
  </conditionalFormatting>
  <conditionalFormatting sqref="JL41:JR41">
    <cfRule type="expression" dxfId="1466" priority="1439">
      <formula>JM$14=""</formula>
    </cfRule>
  </conditionalFormatting>
  <conditionalFormatting sqref="JL41:JR41">
    <cfRule type="expression" dxfId="1465" priority="1438">
      <formula>JM$14=""</formula>
    </cfRule>
  </conditionalFormatting>
  <conditionalFormatting sqref="JL25:JR25">
    <cfRule type="expression" dxfId="1464" priority="1437">
      <formula>JM$14=""</formula>
    </cfRule>
  </conditionalFormatting>
  <conditionalFormatting sqref="JL41:JR41">
    <cfRule type="expression" dxfId="1463" priority="1436">
      <formula>JM$14=""</formula>
    </cfRule>
  </conditionalFormatting>
  <conditionalFormatting sqref="JL41:JR41">
    <cfRule type="expression" dxfId="1462" priority="1435">
      <formula>JM$14=""</formula>
    </cfRule>
  </conditionalFormatting>
  <conditionalFormatting sqref="JL41:JR41">
    <cfRule type="expression" dxfId="1461" priority="1434">
      <formula>JM$14=""</formula>
    </cfRule>
  </conditionalFormatting>
  <conditionalFormatting sqref="JL41:JR41">
    <cfRule type="expression" dxfId="1460" priority="1433">
      <formula>JM$14=""</formula>
    </cfRule>
  </conditionalFormatting>
  <conditionalFormatting sqref="JN25:JR25">
    <cfRule type="expression" dxfId="1459" priority="1432">
      <formula>JO$14=""</formula>
    </cfRule>
  </conditionalFormatting>
  <conditionalFormatting sqref="JL41:JR41">
    <cfRule type="expression" dxfId="1458" priority="1431">
      <formula>JM$14=""</formula>
    </cfRule>
  </conditionalFormatting>
  <conditionalFormatting sqref="JL41:JR41">
    <cfRule type="expression" dxfId="1457" priority="1430">
      <formula>JM$14=""</formula>
    </cfRule>
  </conditionalFormatting>
  <conditionalFormatting sqref="JN25:JR25">
    <cfRule type="expression" dxfId="1456" priority="1429">
      <formula>JO$14=""</formula>
    </cfRule>
  </conditionalFormatting>
  <conditionalFormatting sqref="JL41:JR41">
    <cfRule type="expression" dxfId="1455" priority="1428">
      <formula>JM$14=""</formula>
    </cfRule>
  </conditionalFormatting>
  <conditionalFormatting sqref="JL41:JR41">
    <cfRule type="expression" dxfId="1454" priority="1427">
      <formula>JM$14=""</formula>
    </cfRule>
  </conditionalFormatting>
  <conditionalFormatting sqref="JL41:JR41">
    <cfRule type="expression" dxfId="1453" priority="1426">
      <formula>JM$14=""</formula>
    </cfRule>
  </conditionalFormatting>
  <conditionalFormatting sqref="JL41:JR41">
    <cfRule type="expression" dxfId="1452" priority="1425">
      <formula>JM$14=""</formula>
    </cfRule>
  </conditionalFormatting>
  <conditionalFormatting sqref="JL41:JR41">
    <cfRule type="expression" dxfId="1451" priority="1424">
      <formula>JM$14=""</formula>
    </cfRule>
  </conditionalFormatting>
  <conditionalFormatting sqref="JL41:JR41">
    <cfRule type="expression" dxfId="1450" priority="1423">
      <formula>JM$14=""</formula>
    </cfRule>
  </conditionalFormatting>
  <conditionalFormatting sqref="JU23:JZ23 JU25:JZ25 JU21:JZ21 JU34:JZ34 JU17:JZ19 JU27:JZ27 JU39:JZ39 JT37:JZ37 JT31:JZ32 JU29:JZ30 JU41:JZ41 JT17:JT30 JT33:JT36 JT38:JT41">
    <cfRule type="expression" dxfId="1449" priority="1422">
      <formula>JU$14=""</formula>
    </cfRule>
  </conditionalFormatting>
  <conditionalFormatting sqref="JU25:JZ25">
    <cfRule type="expression" dxfId="1448" priority="1421">
      <formula>JV$14=""</formula>
    </cfRule>
  </conditionalFormatting>
  <conditionalFormatting sqref="JU41:JZ41">
    <cfRule type="expression" dxfId="1447" priority="1419">
      <formula>JV$14=""</formula>
    </cfRule>
  </conditionalFormatting>
  <conditionalFormatting sqref="JU25:JZ25">
    <cfRule type="expression" dxfId="1446" priority="1418">
      <formula>JV$14=""</formula>
    </cfRule>
  </conditionalFormatting>
  <conditionalFormatting sqref="JU41:JZ41">
    <cfRule type="expression" dxfId="1445" priority="1417">
      <formula>JV$14=""</formula>
    </cfRule>
  </conditionalFormatting>
  <conditionalFormatting sqref="JU41:JZ41">
    <cfRule type="expression" dxfId="1444" priority="1416">
      <formula>JV$14=""</formula>
    </cfRule>
  </conditionalFormatting>
  <conditionalFormatting sqref="JU41:JZ41">
    <cfRule type="expression" dxfId="1443" priority="1415">
      <formula>JV$14=""</formula>
    </cfRule>
  </conditionalFormatting>
  <conditionalFormatting sqref="JU25:JZ25">
    <cfRule type="expression" dxfId="1442" priority="1414">
      <formula>JV$14=""</formula>
    </cfRule>
  </conditionalFormatting>
  <conditionalFormatting sqref="JU41:JZ41">
    <cfRule type="expression" dxfId="1441" priority="1413">
      <formula>JV$14=""</formula>
    </cfRule>
  </conditionalFormatting>
  <conditionalFormatting sqref="JU41:JZ41">
    <cfRule type="expression" dxfId="1440" priority="1412">
      <formula>JV$14=""</formula>
    </cfRule>
  </conditionalFormatting>
  <conditionalFormatting sqref="JU25:JZ25">
    <cfRule type="expression" dxfId="1439" priority="1411">
      <formula>JV$14=""</formula>
    </cfRule>
  </conditionalFormatting>
  <conditionalFormatting sqref="JU41:JZ41">
    <cfRule type="expression" dxfId="1438" priority="1410">
      <formula>JV$14=""</formula>
    </cfRule>
  </conditionalFormatting>
  <conditionalFormatting sqref="JU41:JZ41">
    <cfRule type="expression" dxfId="1437" priority="1409">
      <formula>JV$14=""</formula>
    </cfRule>
  </conditionalFormatting>
  <conditionalFormatting sqref="JU41:JZ41">
    <cfRule type="expression" dxfId="1436" priority="1408">
      <formula>JV$14=""</formula>
    </cfRule>
  </conditionalFormatting>
  <conditionalFormatting sqref="JU41:JZ41">
    <cfRule type="expression" dxfId="1435" priority="1407">
      <formula>JV$14=""</formula>
    </cfRule>
  </conditionalFormatting>
  <conditionalFormatting sqref="JW25:JZ25">
    <cfRule type="expression" dxfId="1434" priority="1406">
      <formula>JX$14=""</formula>
    </cfRule>
  </conditionalFormatting>
  <conditionalFormatting sqref="JU41:JZ41">
    <cfRule type="expression" dxfId="1433" priority="1405">
      <formula>JV$14=""</formula>
    </cfRule>
  </conditionalFormatting>
  <conditionalFormatting sqref="JU41:JZ41">
    <cfRule type="expression" dxfId="1432" priority="1404">
      <formula>JV$14=""</formula>
    </cfRule>
  </conditionalFormatting>
  <conditionalFormatting sqref="JW25:JZ25">
    <cfRule type="expression" dxfId="1431" priority="1403">
      <formula>JX$14=""</formula>
    </cfRule>
  </conditionalFormatting>
  <conditionalFormatting sqref="JU41:JZ41">
    <cfRule type="expression" dxfId="1430" priority="1402">
      <formula>JV$14=""</formula>
    </cfRule>
  </conditionalFormatting>
  <conditionalFormatting sqref="JU41:JZ41">
    <cfRule type="expression" dxfId="1429" priority="1401">
      <formula>JV$14=""</formula>
    </cfRule>
  </conditionalFormatting>
  <conditionalFormatting sqref="JU41:JZ41">
    <cfRule type="expression" dxfId="1428" priority="1400">
      <formula>JV$14=""</formula>
    </cfRule>
  </conditionalFormatting>
  <conditionalFormatting sqref="JU41:JZ41">
    <cfRule type="expression" dxfId="1427" priority="1399">
      <formula>JV$14=""</formula>
    </cfRule>
  </conditionalFormatting>
  <conditionalFormatting sqref="JU41:JZ41">
    <cfRule type="expression" dxfId="1426" priority="1398">
      <formula>JV$14=""</formula>
    </cfRule>
  </conditionalFormatting>
  <conditionalFormatting sqref="JU41:JZ41">
    <cfRule type="expression" dxfId="1425" priority="1397">
      <formula>JV$14=""</formula>
    </cfRule>
  </conditionalFormatting>
  <conditionalFormatting sqref="JU23:KA23 JU25:KA25 JU21:KA21 JU34:KA34 JU17:KA19 JU27:KA27 JU39:KA39 JT37:KA37 JT31:KA32 JU29:KA30 JU41:KA41 JT17:JT30 JT33:JT36 JT38:JT41">
    <cfRule type="expression" dxfId="1424" priority="1396">
      <formula>JU$14=""</formula>
    </cfRule>
  </conditionalFormatting>
  <conditionalFormatting sqref="JU25:KA25">
    <cfRule type="expression" dxfId="1423" priority="1395">
      <formula>JV$14=""</formula>
    </cfRule>
  </conditionalFormatting>
  <conditionalFormatting sqref="JU41:KA41">
    <cfRule type="expression" dxfId="1422" priority="1393">
      <formula>JV$14=""</formula>
    </cfRule>
  </conditionalFormatting>
  <conditionalFormatting sqref="JU25:KA25">
    <cfRule type="expression" dxfId="1421" priority="1392">
      <formula>JV$14=""</formula>
    </cfRule>
  </conditionalFormatting>
  <conditionalFormatting sqref="JU41:KA41">
    <cfRule type="expression" dxfId="1420" priority="1391">
      <formula>JV$14=""</formula>
    </cfRule>
  </conditionalFormatting>
  <conditionalFormatting sqref="JU41:KA41">
    <cfRule type="expression" dxfId="1419" priority="1390">
      <formula>JV$14=""</formula>
    </cfRule>
  </conditionalFormatting>
  <conditionalFormatting sqref="JU41:KA41">
    <cfRule type="expression" dxfId="1418" priority="1389">
      <formula>JV$14=""</formula>
    </cfRule>
  </conditionalFormatting>
  <conditionalFormatting sqref="JU25:KA25">
    <cfRule type="expression" dxfId="1417" priority="1388">
      <formula>JV$14=""</formula>
    </cfRule>
  </conditionalFormatting>
  <conditionalFormatting sqref="JU41:KA41">
    <cfRule type="expression" dxfId="1416" priority="1387">
      <formula>JV$14=""</formula>
    </cfRule>
  </conditionalFormatting>
  <conditionalFormatting sqref="JU41:KA41">
    <cfRule type="expression" dxfId="1415" priority="1386">
      <formula>JV$14=""</formula>
    </cfRule>
  </conditionalFormatting>
  <conditionalFormatting sqref="JU23:JZ23 JU25:JZ25 JU21:JZ21 JU34:JZ34 JU17:JZ19 JU27:JZ27 JU39:JZ39 JT37:JZ37 JT31:JZ32 JU29:JZ30 JU41:JZ42 JT17:JT30 JT33:JT36 JT38:JT42">
    <cfRule type="expression" dxfId="1414" priority="1385">
      <formula>JU$14=""</formula>
    </cfRule>
  </conditionalFormatting>
  <conditionalFormatting sqref="JU25:JZ25">
    <cfRule type="expression" dxfId="1413" priority="1384">
      <formula>JV$14=""</formula>
    </cfRule>
  </conditionalFormatting>
  <conditionalFormatting sqref="JU41:JZ41">
    <cfRule type="expression" dxfId="1412" priority="1382">
      <formula>JV$14=""</formula>
    </cfRule>
  </conditionalFormatting>
  <conditionalFormatting sqref="JU25:JZ25">
    <cfRule type="expression" dxfId="1411" priority="1381">
      <formula>JV$14=""</formula>
    </cfRule>
  </conditionalFormatting>
  <conditionalFormatting sqref="JU41:JZ41">
    <cfRule type="expression" dxfId="1410" priority="1380">
      <formula>JV$14=""</formula>
    </cfRule>
  </conditionalFormatting>
  <conditionalFormatting sqref="JU41:JZ41">
    <cfRule type="expression" dxfId="1409" priority="1379">
      <formula>JV$14=""</formula>
    </cfRule>
  </conditionalFormatting>
  <conditionalFormatting sqref="JU41:JZ41">
    <cfRule type="expression" dxfId="1408" priority="1378">
      <formula>JV$14=""</formula>
    </cfRule>
  </conditionalFormatting>
  <conditionalFormatting sqref="JU25:JZ25">
    <cfRule type="expression" dxfId="1407" priority="1377">
      <formula>JV$14=""</formula>
    </cfRule>
  </conditionalFormatting>
  <conditionalFormatting sqref="JU41:JZ41">
    <cfRule type="expression" dxfId="1406" priority="1376">
      <formula>JV$14=""</formula>
    </cfRule>
  </conditionalFormatting>
  <conditionalFormatting sqref="JU41:JZ41">
    <cfRule type="expression" dxfId="1405" priority="1375">
      <formula>JV$14=""</formula>
    </cfRule>
  </conditionalFormatting>
  <conditionalFormatting sqref="JU25:JZ25">
    <cfRule type="expression" dxfId="1404" priority="1374">
      <formula>JV$14=""</formula>
    </cfRule>
  </conditionalFormatting>
  <conditionalFormatting sqref="JU41:JZ41">
    <cfRule type="expression" dxfId="1403" priority="1373">
      <formula>JV$14=""</formula>
    </cfRule>
  </conditionalFormatting>
  <conditionalFormatting sqref="JU41:JZ41">
    <cfRule type="expression" dxfId="1402" priority="1372">
      <formula>JV$14=""</formula>
    </cfRule>
  </conditionalFormatting>
  <conditionalFormatting sqref="JU41:JZ41">
    <cfRule type="expression" dxfId="1401" priority="1371">
      <formula>JV$14=""</formula>
    </cfRule>
  </conditionalFormatting>
  <conditionalFormatting sqref="JU41:JZ41">
    <cfRule type="expression" dxfId="1400" priority="1370">
      <formula>JV$14=""</formula>
    </cfRule>
  </conditionalFormatting>
  <conditionalFormatting sqref="JW25:JZ25">
    <cfRule type="expression" dxfId="1399" priority="1369">
      <formula>JX$14=""</formula>
    </cfRule>
  </conditionalFormatting>
  <conditionalFormatting sqref="JU41:JZ41">
    <cfRule type="expression" dxfId="1398" priority="1368">
      <formula>JV$14=""</formula>
    </cfRule>
  </conditionalFormatting>
  <conditionalFormatting sqref="JU41:JZ41">
    <cfRule type="expression" dxfId="1397" priority="1367">
      <formula>JV$14=""</formula>
    </cfRule>
  </conditionalFormatting>
  <conditionalFormatting sqref="JW25:JZ25">
    <cfRule type="expression" dxfId="1396" priority="1366">
      <formula>JX$14=""</formula>
    </cfRule>
  </conditionalFormatting>
  <conditionalFormatting sqref="JU41:JZ41">
    <cfRule type="expression" dxfId="1395" priority="1365">
      <formula>JV$14=""</formula>
    </cfRule>
  </conditionalFormatting>
  <conditionalFormatting sqref="JU41:JZ41">
    <cfRule type="expression" dxfId="1394" priority="1364">
      <formula>JV$14=""</formula>
    </cfRule>
  </conditionalFormatting>
  <conditionalFormatting sqref="JU41:JZ41">
    <cfRule type="expression" dxfId="1393" priority="1363">
      <formula>JV$14=""</formula>
    </cfRule>
  </conditionalFormatting>
  <conditionalFormatting sqref="JU41:JZ41">
    <cfRule type="expression" dxfId="1392" priority="1362">
      <formula>JV$14=""</formula>
    </cfRule>
  </conditionalFormatting>
  <conditionalFormatting sqref="JU41:JZ41">
    <cfRule type="expression" dxfId="1391" priority="1361">
      <formula>JV$14=""</formula>
    </cfRule>
  </conditionalFormatting>
  <conditionalFormatting sqref="JU41:JZ41">
    <cfRule type="expression" dxfId="1390" priority="1360">
      <formula>JV$14=""</formula>
    </cfRule>
  </conditionalFormatting>
  <conditionalFormatting sqref="JU23:KA23 JU25:KA25 JU21:KA21 JU34:KA34 JU17:KA19 JU27:KA27 JU39:KA39 JT37:KA37 JT31:KA32 JU29:KA30 JU41:KA42 JT17:JT30 JT33:JT36 JT38:JT42">
    <cfRule type="expression" dxfId="1389" priority="1359">
      <formula>JU$14=""</formula>
    </cfRule>
  </conditionalFormatting>
  <conditionalFormatting sqref="JU25:KA25">
    <cfRule type="expression" dxfId="1388" priority="1358">
      <formula>JV$14=""</formula>
    </cfRule>
  </conditionalFormatting>
  <conditionalFormatting sqref="JU41:KA41">
    <cfRule type="expression" dxfId="1387" priority="1356">
      <formula>JV$14=""</formula>
    </cfRule>
  </conditionalFormatting>
  <conditionalFormatting sqref="JU25:KA25">
    <cfRule type="expression" dxfId="1386" priority="1355">
      <formula>JV$14=""</formula>
    </cfRule>
  </conditionalFormatting>
  <conditionalFormatting sqref="JU41:KA41">
    <cfRule type="expression" dxfId="1385" priority="1354">
      <formula>JV$14=""</formula>
    </cfRule>
  </conditionalFormatting>
  <conditionalFormatting sqref="JU41:KA41">
    <cfRule type="expression" dxfId="1384" priority="1353">
      <formula>JV$14=""</formula>
    </cfRule>
  </conditionalFormatting>
  <conditionalFormatting sqref="JU41:KA41">
    <cfRule type="expression" dxfId="1383" priority="1352">
      <formula>JV$14=""</formula>
    </cfRule>
  </conditionalFormatting>
  <conditionalFormatting sqref="JU25:KA25">
    <cfRule type="expression" dxfId="1382" priority="1351">
      <formula>JV$14=""</formula>
    </cfRule>
  </conditionalFormatting>
  <conditionalFormatting sqref="JU41:KA41">
    <cfRule type="expression" dxfId="1381" priority="1350">
      <formula>JV$14=""</formula>
    </cfRule>
  </conditionalFormatting>
  <conditionalFormatting sqref="JU41:KA41">
    <cfRule type="expression" dxfId="1380" priority="1349">
      <formula>JV$14=""</formula>
    </cfRule>
  </conditionalFormatting>
  <conditionalFormatting sqref="JU25:KA25">
    <cfRule type="expression" dxfId="1379" priority="1348">
      <formula>JV$14=""</formula>
    </cfRule>
  </conditionalFormatting>
  <conditionalFormatting sqref="JU41:KA41">
    <cfRule type="expression" dxfId="1378" priority="1347">
      <formula>JV$14=""</formula>
    </cfRule>
  </conditionalFormatting>
  <conditionalFormatting sqref="JU41:KA41">
    <cfRule type="expression" dxfId="1377" priority="1346">
      <formula>JV$14=""</formula>
    </cfRule>
  </conditionalFormatting>
  <conditionalFormatting sqref="JU41:KA41">
    <cfRule type="expression" dxfId="1376" priority="1345">
      <formula>JV$14=""</formula>
    </cfRule>
  </conditionalFormatting>
  <conditionalFormatting sqref="JU41:KA41">
    <cfRule type="expression" dxfId="1375" priority="1344">
      <formula>JV$14=""</formula>
    </cfRule>
  </conditionalFormatting>
  <conditionalFormatting sqref="JW25:KA25">
    <cfRule type="expression" dxfId="1374" priority="1343">
      <formula>JX$14=""</formula>
    </cfRule>
  </conditionalFormatting>
  <conditionalFormatting sqref="JU41:KA41">
    <cfRule type="expression" dxfId="1373" priority="1342">
      <formula>JV$14=""</formula>
    </cfRule>
  </conditionalFormatting>
  <conditionalFormatting sqref="JU41:KA41">
    <cfRule type="expression" dxfId="1372" priority="1341">
      <formula>JV$14=""</formula>
    </cfRule>
  </conditionalFormatting>
  <conditionalFormatting sqref="JW25:KA25">
    <cfRule type="expression" dxfId="1371" priority="1340">
      <formula>JX$14=""</formula>
    </cfRule>
  </conditionalFormatting>
  <conditionalFormatting sqref="JU41:KA41">
    <cfRule type="expression" dxfId="1370" priority="1339">
      <formula>JV$14=""</formula>
    </cfRule>
  </conditionalFormatting>
  <conditionalFormatting sqref="JU41:KA41">
    <cfRule type="expression" dxfId="1369" priority="1338">
      <formula>JV$14=""</formula>
    </cfRule>
  </conditionalFormatting>
  <conditionalFormatting sqref="JU41:KA41">
    <cfRule type="expression" dxfId="1368" priority="1337">
      <formula>JV$14=""</formula>
    </cfRule>
  </conditionalFormatting>
  <conditionalFormatting sqref="JU41:KA41">
    <cfRule type="expression" dxfId="1367" priority="1336">
      <formula>JV$14=""</formula>
    </cfRule>
  </conditionalFormatting>
  <conditionalFormatting sqref="JU41:KA41">
    <cfRule type="expression" dxfId="1366" priority="1335">
      <formula>JV$14=""</formula>
    </cfRule>
  </conditionalFormatting>
  <conditionalFormatting sqref="JU41:KA41">
    <cfRule type="expression" dxfId="1365" priority="1334">
      <formula>JV$14=""</formula>
    </cfRule>
  </conditionalFormatting>
  <conditionalFormatting sqref="KD23:KI23 KD25:KI25 KD21:KI21 KD34:KI34 KD17:KI19 KD27:KI27 KD39:KI39 KC37:KI37 KC31:KI32 KD29:KI30 KD41:KI41 KC17:KC30 KC33:KC36 KC38:KC41">
    <cfRule type="expression" dxfId="1364" priority="1333">
      <formula>KD$14=""</formula>
    </cfRule>
  </conditionalFormatting>
  <conditionalFormatting sqref="KD25:KI25">
    <cfRule type="expression" dxfId="1363" priority="1332">
      <formula>KE$14=""</formula>
    </cfRule>
  </conditionalFormatting>
  <conditionalFormatting sqref="KD41:KI41">
    <cfRule type="expression" dxfId="1362" priority="1330">
      <formula>KE$14=""</formula>
    </cfRule>
  </conditionalFormatting>
  <conditionalFormatting sqref="KD25:KI25">
    <cfRule type="expression" dxfId="1361" priority="1329">
      <formula>KE$14=""</formula>
    </cfRule>
  </conditionalFormatting>
  <conditionalFormatting sqref="KD41:KI41">
    <cfRule type="expression" dxfId="1360" priority="1328">
      <formula>KE$14=""</formula>
    </cfRule>
  </conditionalFormatting>
  <conditionalFormatting sqref="KD41:KI41">
    <cfRule type="expression" dxfId="1359" priority="1327">
      <formula>KE$14=""</formula>
    </cfRule>
  </conditionalFormatting>
  <conditionalFormatting sqref="KD41:KI41">
    <cfRule type="expression" dxfId="1358" priority="1326">
      <formula>KE$14=""</formula>
    </cfRule>
  </conditionalFormatting>
  <conditionalFormatting sqref="KD25:KI25">
    <cfRule type="expression" dxfId="1357" priority="1325">
      <formula>KE$14=""</formula>
    </cfRule>
  </conditionalFormatting>
  <conditionalFormatting sqref="KD41:KI41">
    <cfRule type="expression" dxfId="1356" priority="1324">
      <formula>KE$14=""</formula>
    </cfRule>
  </conditionalFormatting>
  <conditionalFormatting sqref="KD41:KI41">
    <cfRule type="expression" dxfId="1355" priority="1323">
      <formula>KE$14=""</formula>
    </cfRule>
  </conditionalFormatting>
  <conditionalFormatting sqref="KD25:KI25">
    <cfRule type="expression" dxfId="1354" priority="1322">
      <formula>KE$14=""</formula>
    </cfRule>
  </conditionalFormatting>
  <conditionalFormatting sqref="KD41:KI41">
    <cfRule type="expression" dxfId="1353" priority="1321">
      <formula>KE$14=""</formula>
    </cfRule>
  </conditionalFormatting>
  <conditionalFormatting sqref="KD41:KI41">
    <cfRule type="expression" dxfId="1352" priority="1320">
      <formula>KE$14=""</formula>
    </cfRule>
  </conditionalFormatting>
  <conditionalFormatting sqref="KD41:KI41">
    <cfRule type="expression" dxfId="1351" priority="1319">
      <formula>KE$14=""</formula>
    </cfRule>
  </conditionalFormatting>
  <conditionalFormatting sqref="KD41:KI41">
    <cfRule type="expression" dxfId="1350" priority="1318">
      <formula>KE$14=""</formula>
    </cfRule>
  </conditionalFormatting>
  <conditionalFormatting sqref="KF25:KI25">
    <cfRule type="expression" dxfId="1349" priority="1317">
      <formula>KG$14=""</formula>
    </cfRule>
  </conditionalFormatting>
  <conditionalFormatting sqref="KD41:KI41">
    <cfRule type="expression" dxfId="1348" priority="1316">
      <formula>KE$14=""</formula>
    </cfRule>
  </conditionalFormatting>
  <conditionalFormatting sqref="KD41:KI41">
    <cfRule type="expression" dxfId="1347" priority="1315">
      <formula>KE$14=""</formula>
    </cfRule>
  </conditionalFormatting>
  <conditionalFormatting sqref="KF25:KI25">
    <cfRule type="expression" dxfId="1346" priority="1314">
      <formula>KG$14=""</formula>
    </cfRule>
  </conditionalFormatting>
  <conditionalFormatting sqref="KD41:KI41">
    <cfRule type="expression" dxfId="1345" priority="1313">
      <formula>KE$14=""</formula>
    </cfRule>
  </conditionalFormatting>
  <conditionalFormatting sqref="KD41:KI41">
    <cfRule type="expression" dxfId="1344" priority="1312">
      <formula>KE$14=""</formula>
    </cfRule>
  </conditionalFormatting>
  <conditionalFormatting sqref="KD41:KI41">
    <cfRule type="expression" dxfId="1343" priority="1311">
      <formula>KE$14=""</formula>
    </cfRule>
  </conditionalFormatting>
  <conditionalFormatting sqref="KD41:KI41">
    <cfRule type="expression" dxfId="1342" priority="1310">
      <formula>KE$14=""</formula>
    </cfRule>
  </conditionalFormatting>
  <conditionalFormatting sqref="KD41:KI41">
    <cfRule type="expression" dxfId="1341" priority="1309">
      <formula>KE$14=""</formula>
    </cfRule>
  </conditionalFormatting>
  <conditionalFormatting sqref="KD41:KI41">
    <cfRule type="expression" dxfId="1340" priority="1308">
      <formula>KE$14=""</formula>
    </cfRule>
  </conditionalFormatting>
  <conditionalFormatting sqref="KD23:KJ23 KD25:KJ25 KD21:KJ21 KD34:KJ34 KD17:KJ19 KD27:KJ27 KD39:KJ39 KC37:KJ37 KC31:KJ32 KD29:KJ30 KD41:KJ41 KC17:KC30 KC33:KC36 KC38:KC41">
    <cfRule type="expression" dxfId="1339" priority="1307">
      <formula>KD$14=""</formula>
    </cfRule>
  </conditionalFormatting>
  <conditionalFormatting sqref="KD25:KJ25">
    <cfRule type="expression" dxfId="1338" priority="1306">
      <formula>KE$14=""</formula>
    </cfRule>
  </conditionalFormatting>
  <conditionalFormatting sqref="KD41:KJ41">
    <cfRule type="expression" dxfId="1337" priority="1304">
      <formula>KE$14=""</formula>
    </cfRule>
  </conditionalFormatting>
  <conditionalFormatting sqref="KD25:KJ25">
    <cfRule type="expression" dxfId="1336" priority="1303">
      <formula>KE$14=""</formula>
    </cfRule>
  </conditionalFormatting>
  <conditionalFormatting sqref="KD41:KJ41">
    <cfRule type="expression" dxfId="1335" priority="1302">
      <formula>KE$14=""</formula>
    </cfRule>
  </conditionalFormatting>
  <conditionalFormatting sqref="KD41:KJ41">
    <cfRule type="expression" dxfId="1334" priority="1301">
      <formula>KE$14=""</formula>
    </cfRule>
  </conditionalFormatting>
  <conditionalFormatting sqref="KD41:KJ41">
    <cfRule type="expression" dxfId="1333" priority="1300">
      <formula>KE$14=""</formula>
    </cfRule>
  </conditionalFormatting>
  <conditionalFormatting sqref="KD25:KJ25">
    <cfRule type="expression" dxfId="1332" priority="1299">
      <formula>KE$14=""</formula>
    </cfRule>
  </conditionalFormatting>
  <conditionalFormatting sqref="KD41:KJ41">
    <cfRule type="expression" dxfId="1331" priority="1298">
      <formula>KE$14=""</formula>
    </cfRule>
  </conditionalFormatting>
  <conditionalFormatting sqref="KD41:KJ41">
    <cfRule type="expression" dxfId="1330" priority="1297">
      <formula>KE$14=""</formula>
    </cfRule>
  </conditionalFormatting>
  <conditionalFormatting sqref="KD23:KI23 KD25:KI25 KD21:KI21 KD34:KI34 KD17:KI19 KD27:KI27 KD39:KI39 KC37:KI37 KC31:KI32 KD29:KI30 KD41:KI42 KC17:KC30 KC33:KC36 KC38:KC42">
    <cfRule type="expression" dxfId="1329" priority="1296">
      <formula>KD$14=""</formula>
    </cfRule>
  </conditionalFormatting>
  <conditionalFormatting sqref="KD25:KI25">
    <cfRule type="expression" dxfId="1328" priority="1295">
      <formula>KE$14=""</formula>
    </cfRule>
  </conditionalFormatting>
  <conditionalFormatting sqref="KD41:KI41">
    <cfRule type="expression" dxfId="1327" priority="1293">
      <formula>KE$14=""</formula>
    </cfRule>
  </conditionalFormatting>
  <conditionalFormatting sqref="KD25:KI25">
    <cfRule type="expression" dxfId="1326" priority="1292">
      <formula>KE$14=""</formula>
    </cfRule>
  </conditionalFormatting>
  <conditionalFormatting sqref="KD41:KI41">
    <cfRule type="expression" dxfId="1325" priority="1291">
      <formula>KE$14=""</formula>
    </cfRule>
  </conditionalFormatting>
  <conditionalFormatting sqref="KD41:KI41">
    <cfRule type="expression" dxfId="1324" priority="1290">
      <formula>KE$14=""</formula>
    </cfRule>
  </conditionalFormatting>
  <conditionalFormatting sqref="KD41:KI41">
    <cfRule type="expression" dxfId="1323" priority="1289">
      <formula>KE$14=""</formula>
    </cfRule>
  </conditionalFormatting>
  <conditionalFormatting sqref="KD25:KI25">
    <cfRule type="expression" dxfId="1322" priority="1288">
      <formula>KE$14=""</formula>
    </cfRule>
  </conditionalFormatting>
  <conditionalFormatting sqref="KD41:KI41">
    <cfRule type="expression" dxfId="1321" priority="1287">
      <formula>KE$14=""</formula>
    </cfRule>
  </conditionalFormatting>
  <conditionalFormatting sqref="KD41:KI41">
    <cfRule type="expression" dxfId="1320" priority="1286">
      <formula>KE$14=""</formula>
    </cfRule>
  </conditionalFormatting>
  <conditionalFormatting sqref="KD25:KI25">
    <cfRule type="expression" dxfId="1319" priority="1285">
      <formula>KE$14=""</formula>
    </cfRule>
  </conditionalFormatting>
  <conditionalFormatting sqref="KD41:KI41">
    <cfRule type="expression" dxfId="1318" priority="1284">
      <formula>KE$14=""</formula>
    </cfRule>
  </conditionalFormatting>
  <conditionalFormatting sqref="KD41:KI41">
    <cfRule type="expression" dxfId="1317" priority="1283">
      <formula>KE$14=""</formula>
    </cfRule>
  </conditionalFormatting>
  <conditionalFormatting sqref="KD41:KI41">
    <cfRule type="expression" dxfId="1316" priority="1282">
      <formula>KE$14=""</formula>
    </cfRule>
  </conditionalFormatting>
  <conditionalFormatting sqref="KD41:KI41">
    <cfRule type="expression" dxfId="1315" priority="1281">
      <formula>KE$14=""</formula>
    </cfRule>
  </conditionalFormatting>
  <conditionalFormatting sqref="KF25:KI25">
    <cfRule type="expression" dxfId="1314" priority="1280">
      <formula>KG$14=""</formula>
    </cfRule>
  </conditionalFormatting>
  <conditionalFormatting sqref="KD41:KI41">
    <cfRule type="expression" dxfId="1313" priority="1279">
      <formula>KE$14=""</formula>
    </cfRule>
  </conditionalFormatting>
  <conditionalFormatting sqref="KD41:KI41">
    <cfRule type="expression" dxfId="1312" priority="1278">
      <formula>KE$14=""</formula>
    </cfRule>
  </conditionalFormatting>
  <conditionalFormatting sqref="KF25:KI25">
    <cfRule type="expression" dxfId="1311" priority="1277">
      <formula>KG$14=""</formula>
    </cfRule>
  </conditionalFormatting>
  <conditionalFormatting sqref="KD41:KI41">
    <cfRule type="expression" dxfId="1310" priority="1276">
      <formula>KE$14=""</formula>
    </cfRule>
  </conditionalFormatting>
  <conditionalFormatting sqref="KD41:KI41">
    <cfRule type="expression" dxfId="1309" priority="1275">
      <formula>KE$14=""</formula>
    </cfRule>
  </conditionalFormatting>
  <conditionalFormatting sqref="KD41:KI41">
    <cfRule type="expression" dxfId="1308" priority="1274">
      <formula>KE$14=""</formula>
    </cfRule>
  </conditionalFormatting>
  <conditionalFormatting sqref="KD41:KI41">
    <cfRule type="expression" dxfId="1307" priority="1273">
      <formula>KE$14=""</formula>
    </cfRule>
  </conditionalFormatting>
  <conditionalFormatting sqref="KD41:KI41">
    <cfRule type="expression" dxfId="1306" priority="1272">
      <formula>KE$14=""</formula>
    </cfRule>
  </conditionalFormatting>
  <conditionalFormatting sqref="KD41:KI41">
    <cfRule type="expression" dxfId="1305" priority="1271">
      <formula>KE$14=""</formula>
    </cfRule>
  </conditionalFormatting>
  <conditionalFormatting sqref="KD23:KJ23 KD25:KJ25 KD21:KJ21 KD34:KJ34 KD17:KJ19 KD27:KJ27 KD39:KJ39 KC37:KJ37 KC31:KJ32 KD29:KJ30 KD41:KJ42 KC17:KC30 KC33:KC36 KC38:KC42">
    <cfRule type="expression" dxfId="1304" priority="1270">
      <formula>KD$14=""</formula>
    </cfRule>
  </conditionalFormatting>
  <conditionalFormatting sqref="KD25:KJ25">
    <cfRule type="expression" dxfId="1303" priority="1269">
      <formula>KE$14=""</formula>
    </cfRule>
  </conditionalFormatting>
  <conditionalFormatting sqref="KD41:KJ41">
    <cfRule type="expression" dxfId="1302" priority="1267">
      <formula>KE$14=""</formula>
    </cfRule>
  </conditionalFormatting>
  <conditionalFormatting sqref="KD25:KJ25">
    <cfRule type="expression" dxfId="1301" priority="1266">
      <formula>KE$14=""</formula>
    </cfRule>
  </conditionalFormatting>
  <conditionalFormatting sqref="KD41:KJ41">
    <cfRule type="expression" dxfId="1300" priority="1265">
      <formula>KE$14=""</formula>
    </cfRule>
  </conditionalFormatting>
  <conditionalFormatting sqref="KD41:KJ41">
    <cfRule type="expression" dxfId="1299" priority="1264">
      <formula>KE$14=""</formula>
    </cfRule>
  </conditionalFormatting>
  <conditionalFormatting sqref="KD41:KJ41">
    <cfRule type="expression" dxfId="1298" priority="1263">
      <formula>KE$14=""</formula>
    </cfRule>
  </conditionalFormatting>
  <conditionalFormatting sqref="KD25:KJ25">
    <cfRule type="expression" dxfId="1297" priority="1262">
      <formula>KE$14=""</formula>
    </cfRule>
  </conditionalFormatting>
  <conditionalFormatting sqref="KD41:KJ41">
    <cfRule type="expression" dxfId="1296" priority="1261">
      <formula>KE$14=""</formula>
    </cfRule>
  </conditionalFormatting>
  <conditionalFormatting sqref="KD41:KJ41">
    <cfRule type="expression" dxfId="1295" priority="1260">
      <formula>KE$14=""</formula>
    </cfRule>
  </conditionalFormatting>
  <conditionalFormatting sqref="KD25:KJ25">
    <cfRule type="expression" dxfId="1294" priority="1259">
      <formula>KE$14=""</formula>
    </cfRule>
  </conditionalFormatting>
  <conditionalFormatting sqref="KD41:KJ41">
    <cfRule type="expression" dxfId="1293" priority="1258">
      <formula>KE$14=""</formula>
    </cfRule>
  </conditionalFormatting>
  <conditionalFormatting sqref="KD41:KJ41">
    <cfRule type="expression" dxfId="1292" priority="1257">
      <formula>KE$14=""</formula>
    </cfRule>
  </conditionalFormatting>
  <conditionalFormatting sqref="KD41:KJ41">
    <cfRule type="expression" dxfId="1291" priority="1256">
      <formula>KE$14=""</formula>
    </cfRule>
  </conditionalFormatting>
  <conditionalFormatting sqref="KD41:KJ41">
    <cfRule type="expression" dxfId="1290" priority="1255">
      <formula>KE$14=""</formula>
    </cfRule>
  </conditionalFormatting>
  <conditionalFormatting sqref="KF25:KJ25">
    <cfRule type="expression" dxfId="1289" priority="1254">
      <formula>KG$14=""</formula>
    </cfRule>
  </conditionalFormatting>
  <conditionalFormatting sqref="KD41:KJ41">
    <cfRule type="expression" dxfId="1288" priority="1253">
      <formula>KE$14=""</formula>
    </cfRule>
  </conditionalFormatting>
  <conditionalFormatting sqref="KD41:KJ41">
    <cfRule type="expression" dxfId="1287" priority="1252">
      <formula>KE$14=""</formula>
    </cfRule>
  </conditionalFormatting>
  <conditionalFormatting sqref="KF25:KJ25">
    <cfRule type="expression" dxfId="1286" priority="1251">
      <formula>KG$14=""</formula>
    </cfRule>
  </conditionalFormatting>
  <conditionalFormatting sqref="KD41:KJ41">
    <cfRule type="expression" dxfId="1285" priority="1250">
      <formula>KE$14=""</formula>
    </cfRule>
  </conditionalFormatting>
  <conditionalFormatting sqref="KD41:KJ41">
    <cfRule type="expression" dxfId="1284" priority="1249">
      <formula>KE$14=""</formula>
    </cfRule>
  </conditionalFormatting>
  <conditionalFormatting sqref="KD41:KJ41">
    <cfRule type="expression" dxfId="1283" priority="1248">
      <formula>KE$14=""</formula>
    </cfRule>
  </conditionalFormatting>
  <conditionalFormatting sqref="KD41:KJ41">
    <cfRule type="expression" dxfId="1282" priority="1247">
      <formula>KE$14=""</formula>
    </cfRule>
  </conditionalFormatting>
  <conditionalFormatting sqref="KD41:KJ41">
    <cfRule type="expression" dxfId="1281" priority="1246">
      <formula>KE$14=""</formula>
    </cfRule>
  </conditionalFormatting>
  <conditionalFormatting sqref="KD41:KJ41">
    <cfRule type="expression" dxfId="1280" priority="1245">
      <formula>KE$14=""</formula>
    </cfRule>
  </conditionalFormatting>
  <conditionalFormatting sqref="KM23:KR23 KM25:KR25 KM21:KR21 KM34:KR34 KM17:KR19 KM27:KR27 KM39:KR39 KL37:KR37 KL31:KR32 KM29:KR30 KM41:KR41 KL17:KL30 KL33:KL36 KL38:KL41">
    <cfRule type="expression" dxfId="1279" priority="1244">
      <formula>KM$14=""</formula>
    </cfRule>
  </conditionalFormatting>
  <conditionalFormatting sqref="KM25:KR25">
    <cfRule type="expression" dxfId="1278" priority="1243">
      <formula>KN$14=""</formula>
    </cfRule>
  </conditionalFormatting>
  <conditionalFormatting sqref="KM41:KR41">
    <cfRule type="expression" dxfId="1277" priority="1241">
      <formula>KN$14=""</formula>
    </cfRule>
  </conditionalFormatting>
  <conditionalFormatting sqref="KM25:KR25">
    <cfRule type="expression" dxfId="1276" priority="1240">
      <formula>KN$14=""</formula>
    </cfRule>
  </conditionalFormatting>
  <conditionalFormatting sqref="KM41:KR41">
    <cfRule type="expression" dxfId="1275" priority="1239">
      <formula>KN$14=""</formula>
    </cfRule>
  </conditionalFormatting>
  <conditionalFormatting sqref="KM41:KR41">
    <cfRule type="expression" dxfId="1274" priority="1238">
      <formula>KN$14=""</formula>
    </cfRule>
  </conditionalFormatting>
  <conditionalFormatting sqref="KM41:KR41">
    <cfRule type="expression" dxfId="1273" priority="1237">
      <formula>KN$14=""</formula>
    </cfRule>
  </conditionalFormatting>
  <conditionalFormatting sqref="KM25:KR25">
    <cfRule type="expression" dxfId="1272" priority="1236">
      <formula>KN$14=""</formula>
    </cfRule>
  </conditionalFormatting>
  <conditionalFormatting sqref="KM41:KR41">
    <cfRule type="expression" dxfId="1271" priority="1235">
      <formula>KN$14=""</formula>
    </cfRule>
  </conditionalFormatting>
  <conditionalFormatting sqref="KM41:KR41">
    <cfRule type="expression" dxfId="1270" priority="1234">
      <formula>KN$14=""</formula>
    </cfRule>
  </conditionalFormatting>
  <conditionalFormatting sqref="KM25:KR25">
    <cfRule type="expression" dxfId="1269" priority="1233">
      <formula>KN$14=""</formula>
    </cfRule>
  </conditionalFormatting>
  <conditionalFormatting sqref="KM41:KR41">
    <cfRule type="expression" dxfId="1268" priority="1232">
      <formula>KN$14=""</formula>
    </cfRule>
  </conditionalFormatting>
  <conditionalFormatting sqref="KM41:KR41">
    <cfRule type="expression" dxfId="1267" priority="1231">
      <formula>KN$14=""</formula>
    </cfRule>
  </conditionalFormatting>
  <conditionalFormatting sqref="KM41:KR41">
    <cfRule type="expression" dxfId="1266" priority="1230">
      <formula>KN$14=""</formula>
    </cfRule>
  </conditionalFormatting>
  <conditionalFormatting sqref="KM41:KR41">
    <cfRule type="expression" dxfId="1265" priority="1229">
      <formula>KN$14=""</formula>
    </cfRule>
  </conditionalFormatting>
  <conditionalFormatting sqref="KO25:KR25">
    <cfRule type="expression" dxfId="1264" priority="1228">
      <formula>KP$14=""</formula>
    </cfRule>
  </conditionalFormatting>
  <conditionalFormatting sqref="KM41:KR41">
    <cfRule type="expression" dxfId="1263" priority="1227">
      <formula>KN$14=""</formula>
    </cfRule>
  </conditionalFormatting>
  <conditionalFormatting sqref="KM41:KR41">
    <cfRule type="expression" dxfId="1262" priority="1226">
      <formula>KN$14=""</formula>
    </cfRule>
  </conditionalFormatting>
  <conditionalFormatting sqref="KO25:KR25">
    <cfRule type="expression" dxfId="1261" priority="1225">
      <formula>KP$14=""</formula>
    </cfRule>
  </conditionalFormatting>
  <conditionalFormatting sqref="KM41:KR41">
    <cfRule type="expression" dxfId="1260" priority="1224">
      <formula>KN$14=""</formula>
    </cfRule>
  </conditionalFormatting>
  <conditionalFormatting sqref="KM41:KR41">
    <cfRule type="expression" dxfId="1259" priority="1223">
      <formula>KN$14=""</formula>
    </cfRule>
  </conditionalFormatting>
  <conditionalFormatting sqref="KM41:KR41">
    <cfRule type="expression" dxfId="1258" priority="1222">
      <formula>KN$14=""</formula>
    </cfRule>
  </conditionalFormatting>
  <conditionalFormatting sqref="KM41:KR41">
    <cfRule type="expression" dxfId="1257" priority="1221">
      <formula>KN$14=""</formula>
    </cfRule>
  </conditionalFormatting>
  <conditionalFormatting sqref="KM41:KR41">
    <cfRule type="expression" dxfId="1256" priority="1220">
      <formula>KN$14=""</formula>
    </cfRule>
  </conditionalFormatting>
  <conditionalFormatting sqref="KM41:KR41">
    <cfRule type="expression" dxfId="1255" priority="1219">
      <formula>KN$14=""</formula>
    </cfRule>
  </conditionalFormatting>
  <conditionalFormatting sqref="KM23:KS23 KM25:KS25 KM21:KS21 KM34:KS34 KM17:KS19 KM27:KS27 KM39:KS39 KL37:KS37 KL31:KS32 KM29:KS30 KM41:KS41 KL17:KL30 KL33:KL36 KL38:KL41">
    <cfRule type="expression" dxfId="1254" priority="1218">
      <formula>KM$14=""</formula>
    </cfRule>
  </conditionalFormatting>
  <conditionalFormatting sqref="KM25:KS25">
    <cfRule type="expression" dxfId="1253" priority="1217">
      <formula>KN$14=""</formula>
    </cfRule>
  </conditionalFormatting>
  <conditionalFormatting sqref="KM41:KS41">
    <cfRule type="expression" dxfId="1252" priority="1215">
      <formula>KN$14=""</formula>
    </cfRule>
  </conditionalFormatting>
  <conditionalFormatting sqref="KM25:KS25">
    <cfRule type="expression" dxfId="1251" priority="1214">
      <formula>KN$14=""</formula>
    </cfRule>
  </conditionalFormatting>
  <conditionalFormatting sqref="KM41:KS41">
    <cfRule type="expression" dxfId="1250" priority="1213">
      <formula>KN$14=""</formula>
    </cfRule>
  </conditionalFormatting>
  <conditionalFormatting sqref="KM41:KS41">
    <cfRule type="expression" dxfId="1249" priority="1212">
      <formula>KN$14=""</formula>
    </cfRule>
  </conditionalFormatting>
  <conditionalFormatting sqref="KM41:KS41">
    <cfRule type="expression" dxfId="1248" priority="1211">
      <formula>KN$14=""</formula>
    </cfRule>
  </conditionalFormatting>
  <conditionalFormatting sqref="KM25:KS25">
    <cfRule type="expression" dxfId="1247" priority="1210">
      <formula>KN$14=""</formula>
    </cfRule>
  </conditionalFormatting>
  <conditionalFormatting sqref="KM41:KS41">
    <cfRule type="expression" dxfId="1246" priority="1209">
      <formula>KN$14=""</formula>
    </cfRule>
  </conditionalFormatting>
  <conditionalFormatting sqref="KM41:KS41">
    <cfRule type="expression" dxfId="1245" priority="1208">
      <formula>KN$14=""</formula>
    </cfRule>
  </conditionalFormatting>
  <conditionalFormatting sqref="KM23:KR23 KM25:KR25 KM21:KR21 KM34:KR34 KM17:KR19 KM27:KR27 KM39:KR39 KL37:KR37 KL31:KR32 KM29:KR30 KM41:KR42 KL17:KL30 KL33:KL36 KL38:KL42">
    <cfRule type="expression" dxfId="1244" priority="1207">
      <formula>KM$14=""</formula>
    </cfRule>
  </conditionalFormatting>
  <conditionalFormatting sqref="KM25:KR25">
    <cfRule type="expression" dxfId="1243" priority="1206">
      <formula>KN$14=""</formula>
    </cfRule>
  </conditionalFormatting>
  <conditionalFormatting sqref="KM41:KR41">
    <cfRule type="expression" dxfId="1242" priority="1204">
      <formula>KN$14=""</formula>
    </cfRule>
  </conditionalFormatting>
  <conditionalFormatting sqref="KM25:KR25">
    <cfRule type="expression" dxfId="1241" priority="1203">
      <formula>KN$14=""</formula>
    </cfRule>
  </conditionalFormatting>
  <conditionalFormatting sqref="KM41:KR41">
    <cfRule type="expression" dxfId="1240" priority="1202">
      <formula>KN$14=""</formula>
    </cfRule>
  </conditionalFormatting>
  <conditionalFormatting sqref="KM41:KR41">
    <cfRule type="expression" dxfId="1239" priority="1201">
      <formula>KN$14=""</formula>
    </cfRule>
  </conditionalFormatting>
  <conditionalFormatting sqref="KM41:KR41">
    <cfRule type="expression" dxfId="1238" priority="1200">
      <formula>KN$14=""</formula>
    </cfRule>
  </conditionalFormatting>
  <conditionalFormatting sqref="KM25:KR25">
    <cfRule type="expression" dxfId="1237" priority="1199">
      <formula>KN$14=""</formula>
    </cfRule>
  </conditionalFormatting>
  <conditionalFormatting sqref="KM41:KR41">
    <cfRule type="expression" dxfId="1236" priority="1198">
      <formula>KN$14=""</formula>
    </cfRule>
  </conditionalFormatting>
  <conditionalFormatting sqref="KM41:KR41">
    <cfRule type="expression" dxfId="1235" priority="1197">
      <formula>KN$14=""</formula>
    </cfRule>
  </conditionalFormatting>
  <conditionalFormatting sqref="KM25:KR25">
    <cfRule type="expression" dxfId="1234" priority="1196">
      <formula>KN$14=""</formula>
    </cfRule>
  </conditionalFormatting>
  <conditionalFormatting sqref="KM41:KR41">
    <cfRule type="expression" dxfId="1233" priority="1195">
      <formula>KN$14=""</formula>
    </cfRule>
  </conditionalFormatting>
  <conditionalFormatting sqref="KM41:KR41">
    <cfRule type="expression" dxfId="1232" priority="1194">
      <formula>KN$14=""</formula>
    </cfRule>
  </conditionalFormatting>
  <conditionalFormatting sqref="KM41:KR41">
    <cfRule type="expression" dxfId="1231" priority="1193">
      <formula>KN$14=""</formula>
    </cfRule>
  </conditionalFormatting>
  <conditionalFormatting sqref="KM41:KR41">
    <cfRule type="expression" dxfId="1230" priority="1192">
      <formula>KN$14=""</formula>
    </cfRule>
  </conditionalFormatting>
  <conditionalFormatting sqref="KO25:KR25">
    <cfRule type="expression" dxfId="1229" priority="1191">
      <formula>KP$14=""</formula>
    </cfRule>
  </conditionalFormatting>
  <conditionalFormatting sqref="KM41:KR41">
    <cfRule type="expression" dxfId="1228" priority="1190">
      <formula>KN$14=""</formula>
    </cfRule>
  </conditionalFormatting>
  <conditionalFormatting sqref="KM41:KR41">
    <cfRule type="expression" dxfId="1227" priority="1189">
      <formula>KN$14=""</formula>
    </cfRule>
  </conditionalFormatting>
  <conditionalFormatting sqref="KO25:KR25">
    <cfRule type="expression" dxfId="1226" priority="1188">
      <formula>KP$14=""</formula>
    </cfRule>
  </conditionalFormatting>
  <conditionalFormatting sqref="KM41:KR41">
    <cfRule type="expression" dxfId="1225" priority="1187">
      <formula>KN$14=""</formula>
    </cfRule>
  </conditionalFormatting>
  <conditionalFormatting sqref="KM41:KR41">
    <cfRule type="expression" dxfId="1224" priority="1186">
      <formula>KN$14=""</formula>
    </cfRule>
  </conditionalFormatting>
  <conditionalFormatting sqref="KM41:KR41">
    <cfRule type="expression" dxfId="1223" priority="1185">
      <formula>KN$14=""</formula>
    </cfRule>
  </conditionalFormatting>
  <conditionalFormatting sqref="KM41:KR41">
    <cfRule type="expression" dxfId="1222" priority="1184">
      <formula>KN$14=""</formula>
    </cfRule>
  </conditionalFormatting>
  <conditionalFormatting sqref="KM41:KR41">
    <cfRule type="expression" dxfId="1221" priority="1183">
      <formula>KN$14=""</formula>
    </cfRule>
  </conditionalFormatting>
  <conditionalFormatting sqref="KM41:KR41">
    <cfRule type="expression" dxfId="1220" priority="1182">
      <formula>KN$14=""</formula>
    </cfRule>
  </conditionalFormatting>
  <conditionalFormatting sqref="KM23:KS23 KM25:KS25 KM21:KS21 KM34:KS34 KM17:KS19 KM27:KS27 KM39:KS39 KL37:KS37 KL31:KS32 KM29:KS30 KM41:KS42 KL17:KL30 KL33:KL36 KL38:KL42">
    <cfRule type="expression" dxfId="1219" priority="1181">
      <formula>KM$14=""</formula>
    </cfRule>
  </conditionalFormatting>
  <conditionalFormatting sqref="KM25:KS25">
    <cfRule type="expression" dxfId="1218" priority="1180">
      <formula>KN$14=""</formula>
    </cfRule>
  </conditionalFormatting>
  <conditionalFormatting sqref="KM41:KS41">
    <cfRule type="expression" dxfId="1217" priority="1178">
      <formula>KN$14=""</formula>
    </cfRule>
  </conditionalFormatting>
  <conditionalFormatting sqref="KM25:KS25">
    <cfRule type="expression" dxfId="1216" priority="1177">
      <formula>KN$14=""</formula>
    </cfRule>
  </conditionalFormatting>
  <conditionalFormatting sqref="KM41:KS41">
    <cfRule type="expression" dxfId="1215" priority="1176">
      <formula>KN$14=""</formula>
    </cfRule>
  </conditionalFormatting>
  <conditionalFormatting sqref="KM41:KS41">
    <cfRule type="expression" dxfId="1214" priority="1175">
      <formula>KN$14=""</formula>
    </cfRule>
  </conditionalFormatting>
  <conditionalFormatting sqref="KM41:KS41">
    <cfRule type="expression" dxfId="1213" priority="1174">
      <formula>KN$14=""</formula>
    </cfRule>
  </conditionalFormatting>
  <conditionalFormatting sqref="KM25:KS25">
    <cfRule type="expression" dxfId="1212" priority="1173">
      <formula>KN$14=""</formula>
    </cfRule>
  </conditionalFormatting>
  <conditionalFormatting sqref="KM41:KS41">
    <cfRule type="expression" dxfId="1211" priority="1172">
      <formula>KN$14=""</formula>
    </cfRule>
  </conditionalFormatting>
  <conditionalFormatting sqref="KM41:KS41">
    <cfRule type="expression" dxfId="1210" priority="1171">
      <formula>KN$14=""</formula>
    </cfRule>
  </conditionalFormatting>
  <conditionalFormatting sqref="KM25:KS25">
    <cfRule type="expression" dxfId="1209" priority="1170">
      <formula>KN$14=""</formula>
    </cfRule>
  </conditionalFormatting>
  <conditionalFormatting sqref="KM41:KS41">
    <cfRule type="expression" dxfId="1208" priority="1169">
      <formula>KN$14=""</formula>
    </cfRule>
  </conditionalFormatting>
  <conditionalFormatting sqref="KM41:KS41">
    <cfRule type="expression" dxfId="1207" priority="1168">
      <formula>KN$14=""</formula>
    </cfRule>
  </conditionalFormatting>
  <conditionalFormatting sqref="KM41:KS41">
    <cfRule type="expression" dxfId="1206" priority="1167">
      <formula>KN$14=""</formula>
    </cfRule>
  </conditionalFormatting>
  <conditionalFormatting sqref="KM41:KS41">
    <cfRule type="expression" dxfId="1205" priority="1166">
      <formula>KN$14=""</formula>
    </cfRule>
  </conditionalFormatting>
  <conditionalFormatting sqref="KO25:KS25">
    <cfRule type="expression" dxfId="1204" priority="1165">
      <formula>KP$14=""</formula>
    </cfRule>
  </conditionalFormatting>
  <conditionalFormatting sqref="KM41:KS41">
    <cfRule type="expression" dxfId="1203" priority="1164">
      <formula>KN$14=""</formula>
    </cfRule>
  </conditionalFormatting>
  <conditionalFormatting sqref="KM41:KS41">
    <cfRule type="expression" dxfId="1202" priority="1163">
      <formula>KN$14=""</formula>
    </cfRule>
  </conditionalFormatting>
  <conditionalFormatting sqref="KO25:KS25">
    <cfRule type="expression" dxfId="1201" priority="1162">
      <formula>KP$14=""</formula>
    </cfRule>
  </conditionalFormatting>
  <conditionalFormatting sqref="KM41:KS41">
    <cfRule type="expression" dxfId="1200" priority="1161">
      <formula>KN$14=""</formula>
    </cfRule>
  </conditionalFormatting>
  <conditionalFormatting sqref="KM41:KS41">
    <cfRule type="expression" dxfId="1199" priority="1160">
      <formula>KN$14=""</formula>
    </cfRule>
  </conditionalFormatting>
  <conditionalFormatting sqref="KM41:KS41">
    <cfRule type="expression" dxfId="1198" priority="1159">
      <formula>KN$14=""</formula>
    </cfRule>
  </conditionalFormatting>
  <conditionalFormatting sqref="KM41:KS41">
    <cfRule type="expression" dxfId="1197" priority="1158">
      <formula>KN$14=""</formula>
    </cfRule>
  </conditionalFormatting>
  <conditionalFormatting sqref="KM41:KS41">
    <cfRule type="expression" dxfId="1196" priority="1157">
      <formula>KN$14=""</formula>
    </cfRule>
  </conditionalFormatting>
  <conditionalFormatting sqref="KM41:KS41">
    <cfRule type="expression" dxfId="1195" priority="1156">
      <formula>KN$14=""</formula>
    </cfRule>
  </conditionalFormatting>
  <conditionalFormatting sqref="KV23:LA23 KV25:LA25 KV21:LA21 KV34:LA34 KV17:LA19 KV27:LA27 KV39:LA39 KU37:LA37 KU31:LA32 KV29:LA30 KV41:LA41 KU17:KU30 KU33:KU36 KU38:KU41">
    <cfRule type="expression" dxfId="1194" priority="1155">
      <formula>KV$14=""</formula>
    </cfRule>
  </conditionalFormatting>
  <conditionalFormatting sqref="KV25:LA25">
    <cfRule type="expression" dxfId="1193" priority="1154">
      <formula>KW$14=""</formula>
    </cfRule>
  </conditionalFormatting>
  <conditionalFormatting sqref="KV41:LA41">
    <cfRule type="expression" dxfId="1192" priority="1152">
      <formula>KW$14=""</formula>
    </cfRule>
  </conditionalFormatting>
  <conditionalFormatting sqref="KV25:LA25">
    <cfRule type="expression" dxfId="1191" priority="1151">
      <formula>KW$14=""</formula>
    </cfRule>
  </conditionalFormatting>
  <conditionalFormatting sqref="KV41:LA41">
    <cfRule type="expression" dxfId="1190" priority="1150">
      <formula>KW$14=""</formula>
    </cfRule>
  </conditionalFormatting>
  <conditionalFormatting sqref="KV41:LA41">
    <cfRule type="expression" dxfId="1189" priority="1149">
      <formula>KW$14=""</formula>
    </cfRule>
  </conditionalFormatting>
  <conditionalFormatting sqref="KV41:LA41">
    <cfRule type="expression" dxfId="1188" priority="1148">
      <formula>KW$14=""</formula>
    </cfRule>
  </conditionalFormatting>
  <conditionalFormatting sqref="KV25:LA25">
    <cfRule type="expression" dxfId="1187" priority="1147">
      <formula>KW$14=""</formula>
    </cfRule>
  </conditionalFormatting>
  <conditionalFormatting sqref="KV41:LA41">
    <cfRule type="expression" dxfId="1186" priority="1146">
      <formula>KW$14=""</formula>
    </cfRule>
  </conditionalFormatting>
  <conditionalFormatting sqref="KV41:LA41">
    <cfRule type="expression" dxfId="1185" priority="1145">
      <formula>KW$14=""</formula>
    </cfRule>
  </conditionalFormatting>
  <conditionalFormatting sqref="KV25:LA25">
    <cfRule type="expression" dxfId="1184" priority="1144">
      <formula>KW$14=""</formula>
    </cfRule>
  </conditionalFormatting>
  <conditionalFormatting sqref="KV41:LA41">
    <cfRule type="expression" dxfId="1183" priority="1143">
      <formula>KW$14=""</formula>
    </cfRule>
  </conditionalFormatting>
  <conditionalFormatting sqref="KV41:LA41">
    <cfRule type="expression" dxfId="1182" priority="1142">
      <formula>KW$14=""</formula>
    </cfRule>
  </conditionalFormatting>
  <conditionalFormatting sqref="KV41:LA41">
    <cfRule type="expression" dxfId="1181" priority="1141">
      <formula>KW$14=""</formula>
    </cfRule>
  </conditionalFormatting>
  <conditionalFormatting sqref="KV41:LA41">
    <cfRule type="expression" dxfId="1180" priority="1140">
      <formula>KW$14=""</formula>
    </cfRule>
  </conditionalFormatting>
  <conditionalFormatting sqref="KX25:LA25">
    <cfRule type="expression" dxfId="1179" priority="1139">
      <formula>KY$14=""</formula>
    </cfRule>
  </conditionalFormatting>
  <conditionalFormatting sqref="KV41:LA41">
    <cfRule type="expression" dxfId="1178" priority="1138">
      <formula>KW$14=""</formula>
    </cfRule>
  </conditionalFormatting>
  <conditionalFormatting sqref="KV41:LA41">
    <cfRule type="expression" dxfId="1177" priority="1137">
      <formula>KW$14=""</formula>
    </cfRule>
  </conditionalFormatting>
  <conditionalFormatting sqref="KX25:LA25">
    <cfRule type="expression" dxfId="1176" priority="1136">
      <formula>KY$14=""</formula>
    </cfRule>
  </conditionalFormatting>
  <conditionalFormatting sqref="KV41:LA41">
    <cfRule type="expression" dxfId="1175" priority="1135">
      <formula>KW$14=""</formula>
    </cfRule>
  </conditionalFormatting>
  <conditionalFormatting sqref="KV41:LA41">
    <cfRule type="expression" dxfId="1174" priority="1134">
      <formula>KW$14=""</formula>
    </cfRule>
  </conditionalFormatting>
  <conditionalFormatting sqref="KV41:LA41">
    <cfRule type="expression" dxfId="1173" priority="1133">
      <formula>KW$14=""</formula>
    </cfRule>
  </conditionalFormatting>
  <conditionalFormatting sqref="KV41:LA41">
    <cfRule type="expression" dxfId="1172" priority="1132">
      <formula>KW$14=""</formula>
    </cfRule>
  </conditionalFormatting>
  <conditionalFormatting sqref="KV41:LA41">
    <cfRule type="expression" dxfId="1171" priority="1131">
      <formula>KW$14=""</formula>
    </cfRule>
  </conditionalFormatting>
  <conditionalFormatting sqref="KV41:LA41">
    <cfRule type="expression" dxfId="1170" priority="1130">
      <formula>KW$14=""</formula>
    </cfRule>
  </conditionalFormatting>
  <conditionalFormatting sqref="KV23:LB23 KV25:LB25 KV21:LB21 KV34:LB34 KV17:LB19 KV27:LB27 KV39:LB39 KU37:LB37 KU31:LB32 KV29:LB30 KV41:LB41 KU17:KU30 KU33:KU36 KU38:KU41">
    <cfRule type="expression" dxfId="1169" priority="1129">
      <formula>KV$14=""</formula>
    </cfRule>
  </conditionalFormatting>
  <conditionalFormatting sqref="KV25:LB25">
    <cfRule type="expression" dxfId="1168" priority="1128">
      <formula>KW$14=""</formula>
    </cfRule>
  </conditionalFormatting>
  <conditionalFormatting sqref="KV41:LB41">
    <cfRule type="expression" dxfId="1167" priority="1126">
      <formula>KW$14=""</formula>
    </cfRule>
  </conditionalFormatting>
  <conditionalFormatting sqref="KV25:LB25">
    <cfRule type="expression" dxfId="1166" priority="1125">
      <formula>KW$14=""</formula>
    </cfRule>
  </conditionalFormatting>
  <conditionalFormatting sqref="KV41:LB41">
    <cfRule type="expression" dxfId="1165" priority="1124">
      <formula>KW$14=""</formula>
    </cfRule>
  </conditionalFormatting>
  <conditionalFormatting sqref="KV41:LB41">
    <cfRule type="expression" dxfId="1164" priority="1123">
      <formula>KW$14=""</formula>
    </cfRule>
  </conditionalFormatting>
  <conditionalFormatting sqref="KV41:LB41">
    <cfRule type="expression" dxfId="1163" priority="1122">
      <formula>KW$14=""</formula>
    </cfRule>
  </conditionalFormatting>
  <conditionalFormatting sqref="KV25:LB25">
    <cfRule type="expression" dxfId="1162" priority="1121">
      <formula>KW$14=""</formula>
    </cfRule>
  </conditionalFormatting>
  <conditionalFormatting sqref="KV41:LB41">
    <cfRule type="expression" dxfId="1161" priority="1120">
      <formula>KW$14=""</formula>
    </cfRule>
  </conditionalFormatting>
  <conditionalFormatting sqref="KV41:LB41">
    <cfRule type="expression" dxfId="1160" priority="1119">
      <formula>KW$14=""</formula>
    </cfRule>
  </conditionalFormatting>
  <conditionalFormatting sqref="KV23:LA23 KV25:LA25 KV21:LA21 KV34:LA34 KV17:LA19 KV27:LA27 KV39:LA39 KU37:LA37 KU31:LA32 KV29:LA30 KV41:LA42 KU17:KU30 KU33:KU36 KU38:KU42">
    <cfRule type="expression" dxfId="1159" priority="1118">
      <formula>KV$14=""</formula>
    </cfRule>
  </conditionalFormatting>
  <conditionalFormatting sqref="KV25:LA25">
    <cfRule type="expression" dxfId="1158" priority="1117">
      <formula>KW$14=""</formula>
    </cfRule>
  </conditionalFormatting>
  <conditionalFormatting sqref="KV41:LA41">
    <cfRule type="expression" dxfId="1157" priority="1115">
      <formula>KW$14=""</formula>
    </cfRule>
  </conditionalFormatting>
  <conditionalFormatting sqref="KV25:LA25">
    <cfRule type="expression" dxfId="1156" priority="1114">
      <formula>KW$14=""</formula>
    </cfRule>
  </conditionalFormatting>
  <conditionalFormatting sqref="KV41:LA41">
    <cfRule type="expression" dxfId="1155" priority="1113">
      <formula>KW$14=""</formula>
    </cfRule>
  </conditionalFormatting>
  <conditionalFormatting sqref="KV41:LA41">
    <cfRule type="expression" dxfId="1154" priority="1112">
      <formula>KW$14=""</formula>
    </cfRule>
  </conditionalFormatting>
  <conditionalFormatting sqref="KV41:LA41">
    <cfRule type="expression" dxfId="1153" priority="1111">
      <formula>KW$14=""</formula>
    </cfRule>
  </conditionalFormatting>
  <conditionalFormatting sqref="KV25:LA25">
    <cfRule type="expression" dxfId="1152" priority="1110">
      <formula>KW$14=""</formula>
    </cfRule>
  </conditionalFormatting>
  <conditionalFormatting sqref="KV41:LA41">
    <cfRule type="expression" dxfId="1151" priority="1109">
      <formula>KW$14=""</formula>
    </cfRule>
  </conditionalFormatting>
  <conditionalFormatting sqref="KV41:LA41">
    <cfRule type="expression" dxfId="1150" priority="1108">
      <formula>KW$14=""</formula>
    </cfRule>
  </conditionalFormatting>
  <conditionalFormatting sqref="KV25:LA25">
    <cfRule type="expression" dxfId="1149" priority="1107">
      <formula>KW$14=""</formula>
    </cfRule>
  </conditionalFormatting>
  <conditionalFormatting sqref="KV41:LA41">
    <cfRule type="expression" dxfId="1148" priority="1106">
      <formula>KW$14=""</formula>
    </cfRule>
  </conditionalFormatting>
  <conditionalFormatting sqref="KV41:LA41">
    <cfRule type="expression" dxfId="1147" priority="1105">
      <formula>KW$14=""</formula>
    </cfRule>
  </conditionalFormatting>
  <conditionalFormatting sqref="KV41:LA41">
    <cfRule type="expression" dxfId="1146" priority="1104">
      <formula>KW$14=""</formula>
    </cfRule>
  </conditionalFormatting>
  <conditionalFormatting sqref="KV41:LA41">
    <cfRule type="expression" dxfId="1145" priority="1103">
      <formula>KW$14=""</formula>
    </cfRule>
  </conditionalFormatting>
  <conditionalFormatting sqref="KX25:LA25">
    <cfRule type="expression" dxfId="1144" priority="1102">
      <formula>KY$14=""</formula>
    </cfRule>
  </conditionalFormatting>
  <conditionalFormatting sqref="KV41:LA41">
    <cfRule type="expression" dxfId="1143" priority="1101">
      <formula>KW$14=""</formula>
    </cfRule>
  </conditionalFormatting>
  <conditionalFormatting sqref="KV41:LA41">
    <cfRule type="expression" dxfId="1142" priority="1100">
      <formula>KW$14=""</formula>
    </cfRule>
  </conditionalFormatting>
  <conditionalFormatting sqref="KX25:LA25">
    <cfRule type="expression" dxfId="1141" priority="1099">
      <formula>KY$14=""</formula>
    </cfRule>
  </conditionalFormatting>
  <conditionalFormatting sqref="KV41:LA41">
    <cfRule type="expression" dxfId="1140" priority="1098">
      <formula>KW$14=""</formula>
    </cfRule>
  </conditionalFormatting>
  <conditionalFormatting sqref="KV41:LA41">
    <cfRule type="expression" dxfId="1139" priority="1097">
      <formula>KW$14=""</formula>
    </cfRule>
  </conditionalFormatting>
  <conditionalFormatting sqref="KV41:LA41">
    <cfRule type="expression" dxfId="1138" priority="1096">
      <formula>KW$14=""</formula>
    </cfRule>
  </conditionalFormatting>
  <conditionalFormatting sqref="KV41:LA41">
    <cfRule type="expression" dxfId="1137" priority="1095">
      <formula>KW$14=""</formula>
    </cfRule>
  </conditionalFormatting>
  <conditionalFormatting sqref="KV41:LA41">
    <cfRule type="expression" dxfId="1136" priority="1094">
      <formula>KW$14=""</formula>
    </cfRule>
  </conditionalFormatting>
  <conditionalFormatting sqref="KV41:LA41">
    <cfRule type="expression" dxfId="1135" priority="1093">
      <formula>KW$14=""</formula>
    </cfRule>
  </conditionalFormatting>
  <conditionalFormatting sqref="KV23:LB23 KV25:LB25 KV21:LB21 KV34:LB34 KV17:LB19 KV27:LB27 KV39:LB39 KU37:LB37 KU31:LB32 KV29:LB30 KV41:LB42 KU17:KU30 KU33:KU36 KU38:KU42">
    <cfRule type="expression" dxfId="1134" priority="1092">
      <formula>KV$14=""</formula>
    </cfRule>
  </conditionalFormatting>
  <conditionalFormatting sqref="KV25:LB25">
    <cfRule type="expression" dxfId="1133" priority="1091">
      <formula>KW$14=""</formula>
    </cfRule>
  </conditionalFormatting>
  <conditionalFormatting sqref="KV41:LB41">
    <cfRule type="expression" dxfId="1132" priority="1089">
      <formula>KW$14=""</formula>
    </cfRule>
  </conditionalFormatting>
  <conditionalFormatting sqref="KV25:LB25">
    <cfRule type="expression" dxfId="1131" priority="1088">
      <formula>KW$14=""</formula>
    </cfRule>
  </conditionalFormatting>
  <conditionalFormatting sqref="KV41:LB41">
    <cfRule type="expression" dxfId="1130" priority="1087">
      <formula>KW$14=""</formula>
    </cfRule>
  </conditionalFormatting>
  <conditionalFormatting sqref="KV41:LB41">
    <cfRule type="expression" dxfId="1129" priority="1086">
      <formula>KW$14=""</formula>
    </cfRule>
  </conditionalFormatting>
  <conditionalFormatting sqref="KV41:LB41">
    <cfRule type="expression" dxfId="1128" priority="1085">
      <formula>KW$14=""</formula>
    </cfRule>
  </conditionalFormatting>
  <conditionalFormatting sqref="KV25:LB25">
    <cfRule type="expression" dxfId="1127" priority="1084">
      <formula>KW$14=""</formula>
    </cfRule>
  </conditionalFormatting>
  <conditionalFormatting sqref="KV41:LB41">
    <cfRule type="expression" dxfId="1126" priority="1083">
      <formula>KW$14=""</formula>
    </cfRule>
  </conditionalFormatting>
  <conditionalFormatting sqref="KV41:LB41">
    <cfRule type="expression" dxfId="1125" priority="1082">
      <formula>KW$14=""</formula>
    </cfRule>
  </conditionalFormatting>
  <conditionalFormatting sqref="KV25:LB25">
    <cfRule type="expression" dxfId="1124" priority="1081">
      <formula>KW$14=""</formula>
    </cfRule>
  </conditionalFormatting>
  <conditionalFormatting sqref="KV41:LB41">
    <cfRule type="expression" dxfId="1123" priority="1080">
      <formula>KW$14=""</formula>
    </cfRule>
  </conditionalFormatting>
  <conditionalFormatting sqref="KV41:LB41">
    <cfRule type="expression" dxfId="1122" priority="1079">
      <formula>KW$14=""</formula>
    </cfRule>
  </conditionalFormatting>
  <conditionalFormatting sqref="KV41:LB41">
    <cfRule type="expression" dxfId="1121" priority="1078">
      <formula>KW$14=""</formula>
    </cfRule>
  </conditionalFormatting>
  <conditionalFormatting sqref="KV41:LB41">
    <cfRule type="expression" dxfId="1120" priority="1077">
      <formula>KW$14=""</formula>
    </cfRule>
  </conditionalFormatting>
  <conditionalFormatting sqref="KX25:LB25">
    <cfRule type="expression" dxfId="1119" priority="1076">
      <formula>KY$14=""</formula>
    </cfRule>
  </conditionalFormatting>
  <conditionalFormatting sqref="KV41:LB41">
    <cfRule type="expression" dxfId="1118" priority="1075">
      <formula>KW$14=""</formula>
    </cfRule>
  </conditionalFormatting>
  <conditionalFormatting sqref="KV41:LB41">
    <cfRule type="expression" dxfId="1117" priority="1074">
      <formula>KW$14=""</formula>
    </cfRule>
  </conditionalFormatting>
  <conditionalFormatting sqref="KX25:LB25">
    <cfRule type="expression" dxfId="1116" priority="1073">
      <formula>KY$14=""</formula>
    </cfRule>
  </conditionalFormatting>
  <conditionalFormatting sqref="KV41:LB41">
    <cfRule type="expression" dxfId="1115" priority="1072">
      <formula>KW$14=""</formula>
    </cfRule>
  </conditionalFormatting>
  <conditionalFormatting sqref="KV41:LB41">
    <cfRule type="expression" dxfId="1114" priority="1071">
      <formula>KW$14=""</formula>
    </cfRule>
  </conditionalFormatting>
  <conditionalFormatting sqref="KV41:LB41">
    <cfRule type="expression" dxfId="1113" priority="1070">
      <formula>KW$14=""</formula>
    </cfRule>
  </conditionalFormatting>
  <conditionalFormatting sqref="KV41:LB41">
    <cfRule type="expression" dxfId="1112" priority="1069">
      <formula>KW$14=""</formula>
    </cfRule>
  </conditionalFormatting>
  <conditionalFormatting sqref="KV41:LB41">
    <cfRule type="expression" dxfId="1111" priority="1068">
      <formula>KW$14=""</formula>
    </cfRule>
  </conditionalFormatting>
  <conditionalFormatting sqref="KV41:LB41">
    <cfRule type="expression" dxfId="1110" priority="1067">
      <formula>KW$14=""</formula>
    </cfRule>
  </conditionalFormatting>
  <conditionalFormatting sqref="LE23:LJ23 LE25:LJ25 LE21:LJ21 LE34:LJ34 LE17:LJ19 LE27:LJ27 LE39:LJ39 LD37:LJ37 LD31:LJ32 LE29:LJ30 LE41:LJ41 LD17:LD30 LD33:LD36 LD38:LD41">
    <cfRule type="expression" dxfId="1109" priority="1066">
      <formula>LE$14=""</formula>
    </cfRule>
  </conditionalFormatting>
  <conditionalFormatting sqref="LE25:LJ25">
    <cfRule type="expression" dxfId="1108" priority="1065">
      <formula>LF$14=""</formula>
    </cfRule>
  </conditionalFormatting>
  <conditionalFormatting sqref="LE41:LJ41">
    <cfRule type="expression" dxfId="1107" priority="1063">
      <formula>LF$14=""</formula>
    </cfRule>
  </conditionalFormatting>
  <conditionalFormatting sqref="LE25:LJ25">
    <cfRule type="expression" dxfId="1106" priority="1062">
      <formula>LF$14=""</formula>
    </cfRule>
  </conditionalFormatting>
  <conditionalFormatting sqref="LE41:LJ41">
    <cfRule type="expression" dxfId="1105" priority="1061">
      <formula>LF$14=""</formula>
    </cfRule>
  </conditionalFormatting>
  <conditionalFormatting sqref="LE41:LJ41">
    <cfRule type="expression" dxfId="1104" priority="1060">
      <formula>LF$14=""</formula>
    </cfRule>
  </conditionalFormatting>
  <conditionalFormatting sqref="LE41:LJ41">
    <cfRule type="expression" dxfId="1103" priority="1059">
      <formula>LF$14=""</formula>
    </cfRule>
  </conditionalFormatting>
  <conditionalFormatting sqref="LE25:LJ25">
    <cfRule type="expression" dxfId="1102" priority="1058">
      <formula>LF$14=""</formula>
    </cfRule>
  </conditionalFormatting>
  <conditionalFormatting sqref="LE41:LJ41">
    <cfRule type="expression" dxfId="1101" priority="1057">
      <formula>LF$14=""</formula>
    </cfRule>
  </conditionalFormatting>
  <conditionalFormatting sqref="LE41:LJ41">
    <cfRule type="expression" dxfId="1100" priority="1056">
      <formula>LF$14=""</formula>
    </cfRule>
  </conditionalFormatting>
  <conditionalFormatting sqref="LE25:LJ25">
    <cfRule type="expression" dxfId="1099" priority="1055">
      <formula>LF$14=""</formula>
    </cfRule>
  </conditionalFormatting>
  <conditionalFormatting sqref="LE41:LJ41">
    <cfRule type="expression" dxfId="1098" priority="1054">
      <formula>LF$14=""</formula>
    </cfRule>
  </conditionalFormatting>
  <conditionalFormatting sqref="LE41:LJ41">
    <cfRule type="expression" dxfId="1097" priority="1053">
      <formula>LF$14=""</formula>
    </cfRule>
  </conditionalFormatting>
  <conditionalFormatting sqref="LE41:LJ41">
    <cfRule type="expression" dxfId="1096" priority="1052">
      <formula>LF$14=""</formula>
    </cfRule>
  </conditionalFormatting>
  <conditionalFormatting sqref="LE41:LJ41">
    <cfRule type="expression" dxfId="1095" priority="1051">
      <formula>LF$14=""</formula>
    </cfRule>
  </conditionalFormatting>
  <conditionalFormatting sqref="LG25:LJ25">
    <cfRule type="expression" dxfId="1094" priority="1050">
      <formula>LH$14=""</formula>
    </cfRule>
  </conditionalFormatting>
  <conditionalFormatting sqref="LE41:LJ41">
    <cfRule type="expression" dxfId="1093" priority="1049">
      <formula>LF$14=""</formula>
    </cfRule>
  </conditionalFormatting>
  <conditionalFormatting sqref="LE41:LJ41">
    <cfRule type="expression" dxfId="1092" priority="1048">
      <formula>LF$14=""</formula>
    </cfRule>
  </conditionalFormatting>
  <conditionalFormatting sqref="LG25:LJ25">
    <cfRule type="expression" dxfId="1091" priority="1047">
      <formula>LH$14=""</formula>
    </cfRule>
  </conditionalFormatting>
  <conditionalFormatting sqref="LE41:LJ41">
    <cfRule type="expression" dxfId="1090" priority="1046">
      <formula>LF$14=""</formula>
    </cfRule>
  </conditionalFormatting>
  <conditionalFormatting sqref="LE41:LJ41">
    <cfRule type="expression" dxfId="1089" priority="1045">
      <formula>LF$14=""</formula>
    </cfRule>
  </conditionalFormatting>
  <conditionalFormatting sqref="LE41:LJ41">
    <cfRule type="expression" dxfId="1088" priority="1044">
      <formula>LF$14=""</formula>
    </cfRule>
  </conditionalFormatting>
  <conditionalFormatting sqref="LE41:LJ41">
    <cfRule type="expression" dxfId="1087" priority="1043">
      <formula>LF$14=""</formula>
    </cfRule>
  </conditionalFormatting>
  <conditionalFormatting sqref="LE41:LJ41">
    <cfRule type="expression" dxfId="1086" priority="1042">
      <formula>LF$14=""</formula>
    </cfRule>
  </conditionalFormatting>
  <conditionalFormatting sqref="LE41:LJ41">
    <cfRule type="expression" dxfId="1085" priority="1041">
      <formula>LF$14=""</formula>
    </cfRule>
  </conditionalFormatting>
  <conditionalFormatting sqref="LE23:LK23 LE25:LK25 LE21:LK21 LE34:LK34 LE17:LK19 LE27:LK27 LE39:LK39 LD37:LK37 LD31:LK32 LE29:LK30 LE41:LK41 LD17:LD30 LD33:LD36 LD38:LD41">
    <cfRule type="expression" dxfId="1084" priority="1040">
      <formula>LE$14=""</formula>
    </cfRule>
  </conditionalFormatting>
  <conditionalFormatting sqref="LE25:LK25">
    <cfRule type="expression" dxfId="1083" priority="1039">
      <formula>LF$14=""</formula>
    </cfRule>
  </conditionalFormatting>
  <conditionalFormatting sqref="LE41:LK41">
    <cfRule type="expression" dxfId="1082" priority="1037">
      <formula>LF$14=""</formula>
    </cfRule>
  </conditionalFormatting>
  <conditionalFormatting sqref="LE25:LK25">
    <cfRule type="expression" dxfId="1081" priority="1036">
      <formula>LF$14=""</formula>
    </cfRule>
  </conditionalFormatting>
  <conditionalFormatting sqref="LE41:LK41">
    <cfRule type="expression" dxfId="1080" priority="1035">
      <formula>LF$14=""</formula>
    </cfRule>
  </conditionalFormatting>
  <conditionalFormatting sqref="LE41:LK41">
    <cfRule type="expression" dxfId="1079" priority="1034">
      <formula>LF$14=""</formula>
    </cfRule>
  </conditionalFormatting>
  <conditionalFormatting sqref="LE41:LK41">
    <cfRule type="expression" dxfId="1078" priority="1033">
      <formula>LF$14=""</formula>
    </cfRule>
  </conditionalFormatting>
  <conditionalFormatting sqref="LE25:LK25">
    <cfRule type="expression" dxfId="1077" priority="1032">
      <formula>LF$14=""</formula>
    </cfRule>
  </conditionalFormatting>
  <conditionalFormatting sqref="LE41:LK41">
    <cfRule type="expression" dxfId="1076" priority="1031">
      <formula>LF$14=""</formula>
    </cfRule>
  </conditionalFormatting>
  <conditionalFormatting sqref="LE41:LK41">
    <cfRule type="expression" dxfId="1075" priority="1030">
      <formula>LF$14=""</formula>
    </cfRule>
  </conditionalFormatting>
  <conditionalFormatting sqref="LE23:LJ23 LE25:LJ25 LE21:LJ21 LE34:LJ34 LE17:LJ19 LE27:LJ27 LE39:LJ39 LD37:LJ37 LD31:LJ32 LE29:LJ30 LE41:LJ42 LD17:LD30 LD33:LD36 LD38:LD42">
    <cfRule type="expression" dxfId="1074" priority="1029">
      <formula>LE$14=""</formula>
    </cfRule>
  </conditionalFormatting>
  <conditionalFormatting sqref="LE25:LJ25">
    <cfRule type="expression" dxfId="1073" priority="1028">
      <formula>LF$14=""</formula>
    </cfRule>
  </conditionalFormatting>
  <conditionalFormatting sqref="LE41:LJ41">
    <cfRule type="expression" dxfId="1072" priority="1026">
      <formula>LF$14=""</formula>
    </cfRule>
  </conditionalFormatting>
  <conditionalFormatting sqref="LE25:LJ25">
    <cfRule type="expression" dxfId="1071" priority="1025">
      <formula>LF$14=""</formula>
    </cfRule>
  </conditionalFormatting>
  <conditionalFormatting sqref="LE41:LJ41">
    <cfRule type="expression" dxfId="1070" priority="1024">
      <formula>LF$14=""</formula>
    </cfRule>
  </conditionalFormatting>
  <conditionalFormatting sqref="LE41:LJ41">
    <cfRule type="expression" dxfId="1069" priority="1023">
      <formula>LF$14=""</formula>
    </cfRule>
  </conditionalFormatting>
  <conditionalFormatting sqref="LE41:LJ41">
    <cfRule type="expression" dxfId="1068" priority="1022">
      <formula>LF$14=""</formula>
    </cfRule>
  </conditionalFormatting>
  <conditionalFormatting sqref="LE25:LJ25">
    <cfRule type="expression" dxfId="1067" priority="1021">
      <formula>LF$14=""</formula>
    </cfRule>
  </conditionalFormatting>
  <conditionalFormatting sqref="LE41:LJ41">
    <cfRule type="expression" dxfId="1066" priority="1020">
      <formula>LF$14=""</formula>
    </cfRule>
  </conditionalFormatting>
  <conditionalFormatting sqref="LE41:LJ41">
    <cfRule type="expression" dxfId="1065" priority="1019">
      <formula>LF$14=""</formula>
    </cfRule>
  </conditionalFormatting>
  <conditionalFormatting sqref="LE25:LJ25">
    <cfRule type="expression" dxfId="1064" priority="1018">
      <formula>LF$14=""</formula>
    </cfRule>
  </conditionalFormatting>
  <conditionalFormatting sqref="LE41:LJ41">
    <cfRule type="expression" dxfId="1063" priority="1017">
      <formula>LF$14=""</formula>
    </cfRule>
  </conditionalFormatting>
  <conditionalFormatting sqref="LE41:LJ41">
    <cfRule type="expression" dxfId="1062" priority="1016">
      <formula>LF$14=""</formula>
    </cfRule>
  </conditionalFormatting>
  <conditionalFormatting sqref="LE41:LJ41">
    <cfRule type="expression" dxfId="1061" priority="1015">
      <formula>LF$14=""</formula>
    </cfRule>
  </conditionalFormatting>
  <conditionalFormatting sqref="LE41:LJ41">
    <cfRule type="expression" dxfId="1060" priority="1014">
      <formula>LF$14=""</formula>
    </cfRule>
  </conditionalFormatting>
  <conditionalFormatting sqref="LG25:LJ25">
    <cfRule type="expression" dxfId="1059" priority="1013">
      <formula>LH$14=""</formula>
    </cfRule>
  </conditionalFormatting>
  <conditionalFormatting sqref="LE41:LJ41">
    <cfRule type="expression" dxfId="1058" priority="1012">
      <formula>LF$14=""</formula>
    </cfRule>
  </conditionalFormatting>
  <conditionalFormatting sqref="LE41:LJ41">
    <cfRule type="expression" dxfId="1057" priority="1011">
      <formula>LF$14=""</formula>
    </cfRule>
  </conditionalFormatting>
  <conditionalFormatting sqref="LG25:LJ25">
    <cfRule type="expression" dxfId="1056" priority="1010">
      <formula>LH$14=""</formula>
    </cfRule>
  </conditionalFormatting>
  <conditionalFormatting sqref="LE41:LJ41">
    <cfRule type="expression" dxfId="1055" priority="1009">
      <formula>LF$14=""</formula>
    </cfRule>
  </conditionalFormatting>
  <conditionalFormatting sqref="LE41:LJ41">
    <cfRule type="expression" dxfId="1054" priority="1008">
      <formula>LF$14=""</formula>
    </cfRule>
  </conditionalFormatting>
  <conditionalFormatting sqref="LE41:LJ41">
    <cfRule type="expression" dxfId="1053" priority="1007">
      <formula>LF$14=""</formula>
    </cfRule>
  </conditionalFormatting>
  <conditionalFormatting sqref="LE41:LJ41">
    <cfRule type="expression" dxfId="1052" priority="1006">
      <formula>LF$14=""</formula>
    </cfRule>
  </conditionalFormatting>
  <conditionalFormatting sqref="LE41:LJ41">
    <cfRule type="expression" dxfId="1051" priority="1005">
      <formula>LF$14=""</formula>
    </cfRule>
  </conditionalFormatting>
  <conditionalFormatting sqref="LE41:LJ41">
    <cfRule type="expression" dxfId="1050" priority="1004">
      <formula>LF$14=""</formula>
    </cfRule>
  </conditionalFormatting>
  <conditionalFormatting sqref="LE23:LK23 LE25:LK25 LE21:LK21 LE34:LK34 LE17:LK19 LE27:LK27 LE39:LK39 LD37:LK37 LD31:LK32 LE29:LK30 LE41:LK42 LD17:LD30 LD33:LD36 LD38:LD42">
    <cfRule type="expression" dxfId="1049" priority="1003">
      <formula>LE$14=""</formula>
    </cfRule>
  </conditionalFormatting>
  <conditionalFormatting sqref="LE25:LK25">
    <cfRule type="expression" dxfId="1048" priority="1002">
      <formula>LF$14=""</formula>
    </cfRule>
  </conditionalFormatting>
  <conditionalFormatting sqref="LE41:LK41">
    <cfRule type="expression" dxfId="1047" priority="1000">
      <formula>LF$14=""</formula>
    </cfRule>
  </conditionalFormatting>
  <conditionalFormatting sqref="LE25:LK25">
    <cfRule type="expression" dxfId="1046" priority="999">
      <formula>LF$14=""</formula>
    </cfRule>
  </conditionalFormatting>
  <conditionalFormatting sqref="LE41:LK41">
    <cfRule type="expression" dxfId="1045" priority="998">
      <formula>LF$14=""</formula>
    </cfRule>
  </conditionalFormatting>
  <conditionalFormatting sqref="LE41:LK41">
    <cfRule type="expression" dxfId="1044" priority="997">
      <formula>LF$14=""</formula>
    </cfRule>
  </conditionalFormatting>
  <conditionalFormatting sqref="LE41:LK41">
    <cfRule type="expression" dxfId="1043" priority="996">
      <formula>LF$14=""</formula>
    </cfRule>
  </conditionalFormatting>
  <conditionalFormatting sqref="LE25:LK25">
    <cfRule type="expression" dxfId="1042" priority="995">
      <formula>LF$14=""</formula>
    </cfRule>
  </conditionalFormatting>
  <conditionalFormatting sqref="LE41:LK41">
    <cfRule type="expression" dxfId="1041" priority="994">
      <formula>LF$14=""</formula>
    </cfRule>
  </conditionalFormatting>
  <conditionalFormatting sqref="LE41:LK41">
    <cfRule type="expression" dxfId="1040" priority="993">
      <formula>LF$14=""</formula>
    </cfRule>
  </conditionalFormatting>
  <conditionalFormatting sqref="LE25:LK25">
    <cfRule type="expression" dxfId="1039" priority="992">
      <formula>LF$14=""</formula>
    </cfRule>
  </conditionalFormatting>
  <conditionalFormatting sqref="LE41:LK41">
    <cfRule type="expression" dxfId="1038" priority="991">
      <formula>LF$14=""</formula>
    </cfRule>
  </conditionalFormatting>
  <conditionalFormatting sqref="LE41:LK41">
    <cfRule type="expression" dxfId="1037" priority="990">
      <formula>LF$14=""</formula>
    </cfRule>
  </conditionalFormatting>
  <conditionalFormatting sqref="LE41:LK41">
    <cfRule type="expression" dxfId="1036" priority="989">
      <formula>LF$14=""</formula>
    </cfRule>
  </conditionalFormatting>
  <conditionalFormatting sqref="LE41:LK41">
    <cfRule type="expression" dxfId="1035" priority="988">
      <formula>LF$14=""</formula>
    </cfRule>
  </conditionalFormatting>
  <conditionalFormatting sqref="LG25:LK25">
    <cfRule type="expression" dxfId="1034" priority="987">
      <formula>LH$14=""</formula>
    </cfRule>
  </conditionalFormatting>
  <conditionalFormatting sqref="LE41:LK41">
    <cfRule type="expression" dxfId="1033" priority="986">
      <formula>LF$14=""</formula>
    </cfRule>
  </conditionalFormatting>
  <conditionalFormatting sqref="LE41:LK41">
    <cfRule type="expression" dxfId="1032" priority="985">
      <formula>LF$14=""</formula>
    </cfRule>
  </conditionalFormatting>
  <conditionalFormatting sqref="LG25:LK25">
    <cfRule type="expression" dxfId="1031" priority="984">
      <formula>LH$14=""</formula>
    </cfRule>
  </conditionalFormatting>
  <conditionalFormatting sqref="LE41:LK41">
    <cfRule type="expression" dxfId="1030" priority="983">
      <formula>LF$14=""</formula>
    </cfRule>
  </conditionalFormatting>
  <conditionalFormatting sqref="LE41:LK41">
    <cfRule type="expression" dxfId="1029" priority="982">
      <formula>LF$14=""</formula>
    </cfRule>
  </conditionalFormatting>
  <conditionalFormatting sqref="LE41:LK41">
    <cfRule type="expression" dxfId="1028" priority="981">
      <formula>LF$14=""</formula>
    </cfRule>
  </conditionalFormatting>
  <conditionalFormatting sqref="LE41:LK41">
    <cfRule type="expression" dxfId="1027" priority="980">
      <formula>LF$14=""</formula>
    </cfRule>
  </conditionalFormatting>
  <conditionalFormatting sqref="LE41:LK41">
    <cfRule type="expression" dxfId="1026" priority="979">
      <formula>LF$14=""</formula>
    </cfRule>
  </conditionalFormatting>
  <conditionalFormatting sqref="LE41:LK41">
    <cfRule type="expression" dxfId="1025" priority="978">
      <formula>LF$14=""</formula>
    </cfRule>
  </conditionalFormatting>
  <conditionalFormatting sqref="BL22">
    <cfRule type="expression" dxfId="1024" priority="977">
      <formula>BM$14=""</formula>
    </cfRule>
  </conditionalFormatting>
  <conditionalFormatting sqref="BU22">
    <cfRule type="expression" dxfId="1023" priority="976">
      <formula>BV$14=""</formula>
    </cfRule>
  </conditionalFormatting>
  <conditionalFormatting sqref="BU22">
    <cfRule type="expression" dxfId="1022" priority="975">
      <formula>BV$14=""</formula>
    </cfRule>
  </conditionalFormatting>
  <conditionalFormatting sqref="BU22">
    <cfRule type="expression" dxfId="1021" priority="974">
      <formula>BV$14=""</formula>
    </cfRule>
  </conditionalFormatting>
  <conditionalFormatting sqref="BU22 CD22">
    <cfRule type="expression" dxfId="1020" priority="973">
      <formula>BV$14=""</formula>
    </cfRule>
  </conditionalFormatting>
  <conditionalFormatting sqref="BU22 CD22">
    <cfRule type="expression" dxfId="1019" priority="972">
      <formula>BV$14=""</formula>
    </cfRule>
  </conditionalFormatting>
  <conditionalFormatting sqref="BU22 CD22">
    <cfRule type="expression" dxfId="1018" priority="971">
      <formula>BV$14=""</formula>
    </cfRule>
  </conditionalFormatting>
  <conditionalFormatting sqref="CM22">
    <cfRule type="expression" dxfId="1017" priority="970">
      <formula>CN$14=""</formula>
    </cfRule>
  </conditionalFormatting>
  <conditionalFormatting sqref="CM22">
    <cfRule type="expression" dxfId="1016" priority="969">
      <formula>CN$14=""</formula>
    </cfRule>
  </conditionalFormatting>
  <conditionalFormatting sqref="CM22">
    <cfRule type="expression" dxfId="1015" priority="968">
      <formula>CN$14=""</formula>
    </cfRule>
  </conditionalFormatting>
  <conditionalFormatting sqref="CV22">
    <cfRule type="expression" dxfId="1014" priority="967">
      <formula>CW$14=""</formula>
    </cfRule>
  </conditionalFormatting>
  <conditionalFormatting sqref="CV22">
    <cfRule type="expression" dxfId="1013" priority="966">
      <formula>CW$14=""</formula>
    </cfRule>
  </conditionalFormatting>
  <conditionalFormatting sqref="CV22">
    <cfRule type="expression" dxfId="1012" priority="965">
      <formula>CW$14=""</formula>
    </cfRule>
  </conditionalFormatting>
  <conditionalFormatting sqref="DE22">
    <cfRule type="expression" dxfId="1011" priority="964">
      <formula>DF$14=""</formula>
    </cfRule>
  </conditionalFormatting>
  <conditionalFormatting sqref="DE22">
    <cfRule type="expression" dxfId="1010" priority="963">
      <formula>DF$14=""</formula>
    </cfRule>
  </conditionalFormatting>
  <conditionalFormatting sqref="DE22">
    <cfRule type="expression" dxfId="1009" priority="962">
      <formula>DF$14=""</formula>
    </cfRule>
  </conditionalFormatting>
  <conditionalFormatting sqref="DN22">
    <cfRule type="expression" dxfId="1008" priority="961">
      <formula>DO$14=""</formula>
    </cfRule>
  </conditionalFormatting>
  <conditionalFormatting sqref="DN22">
    <cfRule type="expression" dxfId="1007" priority="960">
      <formula>DO$14=""</formula>
    </cfRule>
  </conditionalFormatting>
  <conditionalFormatting sqref="DN22">
    <cfRule type="expression" dxfId="1006" priority="959">
      <formula>DO$14=""</formula>
    </cfRule>
  </conditionalFormatting>
  <conditionalFormatting sqref="DN22">
    <cfRule type="expression" dxfId="1005" priority="958">
      <formula>DO$14=""</formula>
    </cfRule>
  </conditionalFormatting>
  <conditionalFormatting sqref="DN22">
    <cfRule type="expression" dxfId="1004" priority="957">
      <formula>DO$14=""</formula>
    </cfRule>
  </conditionalFormatting>
  <conditionalFormatting sqref="DW22">
    <cfRule type="expression" dxfId="1003" priority="956">
      <formula>DX$14=""</formula>
    </cfRule>
  </conditionalFormatting>
  <conditionalFormatting sqref="DW22">
    <cfRule type="expression" dxfId="1002" priority="955">
      <formula>DX$14=""</formula>
    </cfRule>
  </conditionalFormatting>
  <conditionalFormatting sqref="DW22">
    <cfRule type="expression" dxfId="1001" priority="954">
      <formula>DX$14=""</formula>
    </cfRule>
  </conditionalFormatting>
  <conditionalFormatting sqref="DW22">
    <cfRule type="expression" dxfId="1000" priority="953">
      <formula>DX$14=""</formula>
    </cfRule>
  </conditionalFormatting>
  <conditionalFormatting sqref="DW22">
    <cfRule type="expression" dxfId="999" priority="952">
      <formula>DX$14=""</formula>
    </cfRule>
  </conditionalFormatting>
  <conditionalFormatting sqref="EF22">
    <cfRule type="expression" dxfId="998" priority="951">
      <formula>EG$14=""</formula>
    </cfRule>
  </conditionalFormatting>
  <conditionalFormatting sqref="EF22">
    <cfRule type="expression" dxfId="997" priority="950">
      <formula>EG$14=""</formula>
    </cfRule>
  </conditionalFormatting>
  <conditionalFormatting sqref="EF22">
    <cfRule type="expression" dxfId="996" priority="949">
      <formula>EG$14=""</formula>
    </cfRule>
  </conditionalFormatting>
  <conditionalFormatting sqref="EF22">
    <cfRule type="expression" dxfId="995" priority="948">
      <formula>EG$14=""</formula>
    </cfRule>
  </conditionalFormatting>
  <conditionalFormatting sqref="EF22">
    <cfRule type="expression" dxfId="994" priority="947">
      <formula>EG$14=""</formula>
    </cfRule>
  </conditionalFormatting>
  <conditionalFormatting sqref="EO22">
    <cfRule type="expression" dxfId="993" priority="946">
      <formula>EP$14=""</formula>
    </cfRule>
  </conditionalFormatting>
  <conditionalFormatting sqref="EO22">
    <cfRule type="expression" dxfId="992" priority="945">
      <formula>EP$14=""</formula>
    </cfRule>
  </conditionalFormatting>
  <conditionalFormatting sqref="EO22">
    <cfRule type="expression" dxfId="991" priority="944">
      <formula>EP$14=""</formula>
    </cfRule>
  </conditionalFormatting>
  <conditionalFormatting sqref="EO22">
    <cfRule type="expression" dxfId="990" priority="943">
      <formula>EP$14=""</formula>
    </cfRule>
  </conditionalFormatting>
  <conditionalFormatting sqref="EO22">
    <cfRule type="expression" dxfId="989" priority="942">
      <formula>EP$14=""</formula>
    </cfRule>
  </conditionalFormatting>
  <conditionalFormatting sqref="EX22">
    <cfRule type="expression" dxfId="988" priority="941">
      <formula>EY$14=""</formula>
    </cfRule>
  </conditionalFormatting>
  <conditionalFormatting sqref="EX22">
    <cfRule type="expression" dxfId="987" priority="940">
      <formula>EY$14=""</formula>
    </cfRule>
  </conditionalFormatting>
  <conditionalFormatting sqref="EX22">
    <cfRule type="expression" dxfId="986" priority="939">
      <formula>EY$14=""</formula>
    </cfRule>
  </conditionalFormatting>
  <conditionalFormatting sqref="EX22">
    <cfRule type="expression" dxfId="985" priority="938">
      <formula>EY$14=""</formula>
    </cfRule>
  </conditionalFormatting>
  <conditionalFormatting sqref="EX22">
    <cfRule type="expression" dxfId="984" priority="937">
      <formula>EY$14=""</formula>
    </cfRule>
  </conditionalFormatting>
  <conditionalFormatting sqref="FG22">
    <cfRule type="expression" dxfId="983" priority="936">
      <formula>FH$14=""</formula>
    </cfRule>
  </conditionalFormatting>
  <conditionalFormatting sqref="FG22">
    <cfRule type="expression" dxfId="982" priority="935">
      <formula>FH$14=""</formula>
    </cfRule>
  </conditionalFormatting>
  <conditionalFormatting sqref="FG22">
    <cfRule type="expression" dxfId="981" priority="934">
      <formula>FH$14=""</formula>
    </cfRule>
  </conditionalFormatting>
  <conditionalFormatting sqref="FG22">
    <cfRule type="expression" dxfId="980" priority="933">
      <formula>FH$14=""</formula>
    </cfRule>
  </conditionalFormatting>
  <conditionalFormatting sqref="FG22">
    <cfRule type="expression" dxfId="979" priority="932">
      <formula>FH$14=""</formula>
    </cfRule>
  </conditionalFormatting>
  <conditionalFormatting sqref="FP22">
    <cfRule type="expression" dxfId="978" priority="931">
      <formula>FQ$14=""</formula>
    </cfRule>
  </conditionalFormatting>
  <conditionalFormatting sqref="FP22">
    <cfRule type="expression" dxfId="977" priority="930">
      <formula>FQ$14=""</formula>
    </cfRule>
  </conditionalFormatting>
  <conditionalFormatting sqref="FP22">
    <cfRule type="expression" dxfId="976" priority="929">
      <formula>FQ$14=""</formula>
    </cfRule>
  </conditionalFormatting>
  <conditionalFormatting sqref="FP22">
    <cfRule type="expression" dxfId="975" priority="928">
      <formula>FQ$14=""</formula>
    </cfRule>
  </conditionalFormatting>
  <conditionalFormatting sqref="FP22">
    <cfRule type="expression" dxfId="974" priority="927">
      <formula>FQ$14=""</formula>
    </cfRule>
  </conditionalFormatting>
  <conditionalFormatting sqref="FY22">
    <cfRule type="expression" dxfId="973" priority="926">
      <formula>FZ$14=""</formula>
    </cfRule>
  </conditionalFormatting>
  <conditionalFormatting sqref="FY22">
    <cfRule type="expression" dxfId="972" priority="925">
      <formula>FZ$14=""</formula>
    </cfRule>
  </conditionalFormatting>
  <conditionalFormatting sqref="FY22">
    <cfRule type="expression" dxfId="971" priority="924">
      <formula>FZ$14=""</formula>
    </cfRule>
  </conditionalFormatting>
  <conditionalFormatting sqref="FY22">
    <cfRule type="expression" dxfId="970" priority="923">
      <formula>FZ$14=""</formula>
    </cfRule>
  </conditionalFormatting>
  <conditionalFormatting sqref="FY22">
    <cfRule type="expression" dxfId="969" priority="922">
      <formula>FZ$14=""</formula>
    </cfRule>
  </conditionalFormatting>
  <conditionalFormatting sqref="GH22">
    <cfRule type="expression" dxfId="968" priority="921">
      <formula>GI$14=""</formula>
    </cfRule>
  </conditionalFormatting>
  <conditionalFormatting sqref="GH22">
    <cfRule type="expression" dxfId="967" priority="920">
      <formula>GI$14=""</formula>
    </cfRule>
  </conditionalFormatting>
  <conditionalFormatting sqref="GH22">
    <cfRule type="expression" dxfId="966" priority="919">
      <formula>GI$14=""</formula>
    </cfRule>
  </conditionalFormatting>
  <conditionalFormatting sqref="GH22">
    <cfRule type="expression" dxfId="965" priority="918">
      <formula>GI$14=""</formula>
    </cfRule>
  </conditionalFormatting>
  <conditionalFormatting sqref="GH22">
    <cfRule type="expression" dxfId="964" priority="917">
      <formula>GI$14=""</formula>
    </cfRule>
  </conditionalFormatting>
  <conditionalFormatting sqref="GQ22">
    <cfRule type="expression" dxfId="963" priority="916">
      <formula>GR$14=""</formula>
    </cfRule>
  </conditionalFormatting>
  <conditionalFormatting sqref="GQ22">
    <cfRule type="expression" dxfId="962" priority="915">
      <formula>GR$14=""</formula>
    </cfRule>
  </conditionalFormatting>
  <conditionalFormatting sqref="GQ22">
    <cfRule type="expression" dxfId="961" priority="914">
      <formula>GR$14=""</formula>
    </cfRule>
  </conditionalFormatting>
  <conditionalFormatting sqref="GQ22">
    <cfRule type="expression" dxfId="960" priority="913">
      <formula>GR$14=""</formula>
    </cfRule>
  </conditionalFormatting>
  <conditionalFormatting sqref="GQ22">
    <cfRule type="expression" dxfId="959" priority="912">
      <formula>GR$14=""</formula>
    </cfRule>
  </conditionalFormatting>
  <conditionalFormatting sqref="GZ22">
    <cfRule type="expression" dxfId="958" priority="911">
      <formula>HA$14=""</formula>
    </cfRule>
  </conditionalFormatting>
  <conditionalFormatting sqref="GZ22">
    <cfRule type="expression" dxfId="957" priority="910">
      <formula>HA$14=""</formula>
    </cfRule>
  </conditionalFormatting>
  <conditionalFormatting sqref="GZ22">
    <cfRule type="expression" dxfId="956" priority="909">
      <formula>HA$14=""</formula>
    </cfRule>
  </conditionalFormatting>
  <conditionalFormatting sqref="GZ22">
    <cfRule type="expression" dxfId="955" priority="908">
      <formula>HA$14=""</formula>
    </cfRule>
  </conditionalFormatting>
  <conditionalFormatting sqref="GZ22">
    <cfRule type="expression" dxfId="954" priority="907">
      <formula>HA$14=""</formula>
    </cfRule>
  </conditionalFormatting>
  <conditionalFormatting sqref="HI22">
    <cfRule type="expression" dxfId="953" priority="906">
      <formula>HJ$14=""</formula>
    </cfRule>
  </conditionalFormatting>
  <conditionalFormatting sqref="HI22">
    <cfRule type="expression" dxfId="952" priority="905">
      <formula>HJ$14=""</formula>
    </cfRule>
  </conditionalFormatting>
  <conditionalFormatting sqref="HI22">
    <cfRule type="expression" dxfId="951" priority="904">
      <formula>HJ$14=""</formula>
    </cfRule>
  </conditionalFormatting>
  <conditionalFormatting sqref="HI22">
    <cfRule type="expression" dxfId="950" priority="903">
      <formula>HJ$14=""</formula>
    </cfRule>
  </conditionalFormatting>
  <conditionalFormatting sqref="HI22">
    <cfRule type="expression" dxfId="949" priority="902">
      <formula>HJ$14=""</formula>
    </cfRule>
  </conditionalFormatting>
  <conditionalFormatting sqref="HR22">
    <cfRule type="expression" dxfId="948" priority="901">
      <formula>HS$14=""</formula>
    </cfRule>
  </conditionalFormatting>
  <conditionalFormatting sqref="HR22">
    <cfRule type="expression" dxfId="947" priority="900">
      <formula>HS$14=""</formula>
    </cfRule>
  </conditionalFormatting>
  <conditionalFormatting sqref="HR22">
    <cfRule type="expression" dxfId="946" priority="899">
      <formula>HS$14=""</formula>
    </cfRule>
  </conditionalFormatting>
  <conditionalFormatting sqref="HR22">
    <cfRule type="expression" dxfId="945" priority="898">
      <formula>HS$14=""</formula>
    </cfRule>
  </conditionalFormatting>
  <conditionalFormatting sqref="HR22">
    <cfRule type="expression" dxfId="944" priority="897">
      <formula>HS$14=""</formula>
    </cfRule>
  </conditionalFormatting>
  <conditionalFormatting sqref="IA22">
    <cfRule type="expression" dxfId="943" priority="896">
      <formula>IB$14=""</formula>
    </cfRule>
  </conditionalFormatting>
  <conditionalFormatting sqref="IA22">
    <cfRule type="expression" dxfId="942" priority="895">
      <formula>IB$14=""</formula>
    </cfRule>
  </conditionalFormatting>
  <conditionalFormatting sqref="IA22">
    <cfRule type="expression" dxfId="941" priority="894">
      <formula>IB$14=""</formula>
    </cfRule>
  </conditionalFormatting>
  <conditionalFormatting sqref="IA22">
    <cfRule type="expression" dxfId="940" priority="893">
      <formula>IB$14=""</formula>
    </cfRule>
  </conditionalFormatting>
  <conditionalFormatting sqref="IA22">
    <cfRule type="expression" dxfId="939" priority="892">
      <formula>IB$14=""</formula>
    </cfRule>
  </conditionalFormatting>
  <conditionalFormatting sqref="IJ22">
    <cfRule type="expression" dxfId="938" priority="891">
      <formula>IK$14=""</formula>
    </cfRule>
  </conditionalFormatting>
  <conditionalFormatting sqref="IJ22">
    <cfRule type="expression" dxfId="937" priority="890">
      <formula>IK$14=""</formula>
    </cfRule>
  </conditionalFormatting>
  <conditionalFormatting sqref="IJ22">
    <cfRule type="expression" dxfId="936" priority="889">
      <formula>IK$14=""</formula>
    </cfRule>
  </conditionalFormatting>
  <conditionalFormatting sqref="IJ22">
    <cfRule type="expression" dxfId="935" priority="888">
      <formula>IK$14=""</formula>
    </cfRule>
  </conditionalFormatting>
  <conditionalFormatting sqref="IJ22">
    <cfRule type="expression" dxfId="934" priority="887">
      <formula>IK$14=""</formula>
    </cfRule>
  </conditionalFormatting>
  <conditionalFormatting sqref="IS22">
    <cfRule type="expression" dxfId="933" priority="886">
      <formula>IT$14=""</formula>
    </cfRule>
  </conditionalFormatting>
  <conditionalFormatting sqref="IS22">
    <cfRule type="expression" dxfId="932" priority="885">
      <formula>IT$14=""</formula>
    </cfRule>
  </conditionalFormatting>
  <conditionalFormatting sqref="IS22">
    <cfRule type="expression" dxfId="931" priority="884">
      <formula>IT$14=""</formula>
    </cfRule>
  </conditionalFormatting>
  <conditionalFormatting sqref="IS22">
    <cfRule type="expression" dxfId="930" priority="883">
      <formula>IT$14=""</formula>
    </cfRule>
  </conditionalFormatting>
  <conditionalFormatting sqref="IS22">
    <cfRule type="expression" dxfId="929" priority="882">
      <formula>IT$14=""</formula>
    </cfRule>
  </conditionalFormatting>
  <conditionalFormatting sqref="JB22">
    <cfRule type="expression" dxfId="928" priority="881">
      <formula>JC$14=""</formula>
    </cfRule>
  </conditionalFormatting>
  <conditionalFormatting sqref="JB22">
    <cfRule type="expression" dxfId="927" priority="880">
      <formula>JC$14=""</formula>
    </cfRule>
  </conditionalFormatting>
  <conditionalFormatting sqref="JB22">
    <cfRule type="expression" dxfId="926" priority="879">
      <formula>JC$14=""</formula>
    </cfRule>
  </conditionalFormatting>
  <conditionalFormatting sqref="JB22">
    <cfRule type="expression" dxfId="925" priority="878">
      <formula>JC$14=""</formula>
    </cfRule>
  </conditionalFormatting>
  <conditionalFormatting sqref="JB22">
    <cfRule type="expression" dxfId="924" priority="877">
      <formula>JC$14=""</formula>
    </cfRule>
  </conditionalFormatting>
  <conditionalFormatting sqref="JK22">
    <cfRule type="expression" dxfId="923" priority="876">
      <formula>JL$14=""</formula>
    </cfRule>
  </conditionalFormatting>
  <conditionalFormatting sqref="JK22">
    <cfRule type="expression" dxfId="922" priority="875">
      <formula>JL$14=""</formula>
    </cfRule>
  </conditionalFormatting>
  <conditionalFormatting sqref="JK22">
    <cfRule type="expression" dxfId="921" priority="874">
      <formula>JL$14=""</formula>
    </cfRule>
  </conditionalFormatting>
  <conditionalFormatting sqref="JK22">
    <cfRule type="expression" dxfId="920" priority="873">
      <formula>JL$14=""</formula>
    </cfRule>
  </conditionalFormatting>
  <conditionalFormatting sqref="JK22">
    <cfRule type="expression" dxfId="919" priority="872">
      <formula>JL$14=""</formula>
    </cfRule>
  </conditionalFormatting>
  <conditionalFormatting sqref="JT22">
    <cfRule type="expression" dxfId="918" priority="871">
      <formula>JU$14=""</formula>
    </cfRule>
  </conditionalFormatting>
  <conditionalFormatting sqref="JT22">
    <cfRule type="expression" dxfId="917" priority="870">
      <formula>JU$14=""</formula>
    </cfRule>
  </conditionalFormatting>
  <conditionalFormatting sqref="JT22">
    <cfRule type="expression" dxfId="916" priority="869">
      <formula>JU$14=""</formula>
    </cfRule>
  </conditionalFormatting>
  <conditionalFormatting sqref="JT22">
    <cfRule type="expression" dxfId="915" priority="868">
      <formula>JU$14=""</formula>
    </cfRule>
  </conditionalFormatting>
  <conditionalFormatting sqref="JT22">
    <cfRule type="expression" dxfId="914" priority="867">
      <formula>JU$14=""</formula>
    </cfRule>
  </conditionalFormatting>
  <conditionalFormatting sqref="KC22">
    <cfRule type="expression" dxfId="913" priority="866">
      <formula>KD$14=""</formula>
    </cfRule>
  </conditionalFormatting>
  <conditionalFormatting sqref="KC22">
    <cfRule type="expression" dxfId="912" priority="865">
      <formula>KD$14=""</formula>
    </cfRule>
  </conditionalFormatting>
  <conditionalFormatting sqref="KC22">
    <cfRule type="expression" dxfId="911" priority="864">
      <formula>KD$14=""</formula>
    </cfRule>
  </conditionalFormatting>
  <conditionalFormatting sqref="KC22">
    <cfRule type="expression" dxfId="910" priority="863">
      <formula>KD$14=""</formula>
    </cfRule>
  </conditionalFormatting>
  <conditionalFormatting sqref="KC22">
    <cfRule type="expression" dxfId="909" priority="862">
      <formula>KD$14=""</formula>
    </cfRule>
  </conditionalFormatting>
  <conditionalFormatting sqref="KL22">
    <cfRule type="expression" dxfId="908" priority="861">
      <formula>KM$14=""</formula>
    </cfRule>
  </conditionalFormatting>
  <conditionalFormatting sqref="KL22">
    <cfRule type="expression" dxfId="907" priority="860">
      <formula>KM$14=""</formula>
    </cfRule>
  </conditionalFormatting>
  <conditionalFormatting sqref="KL22">
    <cfRule type="expression" dxfId="906" priority="859">
      <formula>KM$14=""</formula>
    </cfRule>
  </conditionalFormatting>
  <conditionalFormatting sqref="KL22">
    <cfRule type="expression" dxfId="905" priority="858">
      <formula>KM$14=""</formula>
    </cfRule>
  </conditionalFormatting>
  <conditionalFormatting sqref="KL22">
    <cfRule type="expression" dxfId="904" priority="857">
      <formula>KM$14=""</formula>
    </cfRule>
  </conditionalFormatting>
  <conditionalFormatting sqref="KU22">
    <cfRule type="expression" dxfId="903" priority="856">
      <formula>KV$14=""</formula>
    </cfRule>
  </conditionalFormatting>
  <conditionalFormatting sqref="KU22">
    <cfRule type="expression" dxfId="902" priority="855">
      <formula>KV$14=""</formula>
    </cfRule>
  </conditionalFormatting>
  <conditionalFormatting sqref="KU22">
    <cfRule type="expression" dxfId="901" priority="854">
      <formula>KV$14=""</formula>
    </cfRule>
  </conditionalFormatting>
  <conditionalFormatting sqref="KU22">
    <cfRule type="expression" dxfId="900" priority="853">
      <formula>KV$14=""</formula>
    </cfRule>
  </conditionalFormatting>
  <conditionalFormatting sqref="KU22">
    <cfRule type="expression" dxfId="899" priority="852">
      <formula>KV$14=""</formula>
    </cfRule>
  </conditionalFormatting>
  <conditionalFormatting sqref="LD22">
    <cfRule type="expression" dxfId="898" priority="851">
      <formula>LE$14=""</formula>
    </cfRule>
  </conditionalFormatting>
  <conditionalFormatting sqref="LD22">
    <cfRule type="expression" dxfId="897" priority="850">
      <formula>LE$14=""</formula>
    </cfRule>
  </conditionalFormatting>
  <conditionalFormatting sqref="LD22">
    <cfRule type="expression" dxfId="896" priority="849">
      <formula>LE$14=""</formula>
    </cfRule>
  </conditionalFormatting>
  <conditionalFormatting sqref="LD22">
    <cfRule type="expression" dxfId="895" priority="848">
      <formula>LE$14=""</formula>
    </cfRule>
  </conditionalFormatting>
  <conditionalFormatting sqref="LD22">
    <cfRule type="expression" dxfId="894" priority="847">
      <formula>LE$14=""</formula>
    </cfRule>
  </conditionalFormatting>
  <conditionalFormatting sqref="AT24">
    <cfRule type="expression" dxfId="893" priority="846">
      <formula>AU$14=""</formula>
    </cfRule>
  </conditionalFormatting>
  <conditionalFormatting sqref="BC24">
    <cfRule type="expression" dxfId="892" priority="845">
      <formula>BD$14=""</formula>
    </cfRule>
  </conditionalFormatting>
  <conditionalFormatting sqref="BL24">
    <cfRule type="expression" dxfId="891" priority="844">
      <formula>BM$14=""</formula>
    </cfRule>
  </conditionalFormatting>
  <conditionalFormatting sqref="CD24">
    <cfRule type="expression" dxfId="890" priority="843">
      <formula>CE$14=""</formula>
    </cfRule>
  </conditionalFormatting>
  <conditionalFormatting sqref="CD24">
    <cfRule type="expression" dxfId="889" priority="842">
      <formula>CE$14=""</formula>
    </cfRule>
  </conditionalFormatting>
  <conditionalFormatting sqref="CM24">
    <cfRule type="expression" dxfId="888" priority="841">
      <formula>CN$14=""</formula>
    </cfRule>
  </conditionalFormatting>
  <conditionalFormatting sqref="CM24">
    <cfRule type="expression" dxfId="887" priority="840">
      <formula>CN$14=""</formula>
    </cfRule>
  </conditionalFormatting>
  <conditionalFormatting sqref="CV24">
    <cfRule type="expression" dxfId="886" priority="839">
      <formula>CW$14=""</formula>
    </cfRule>
  </conditionalFormatting>
  <conditionalFormatting sqref="CV24">
    <cfRule type="expression" dxfId="885" priority="838">
      <formula>CW$14=""</formula>
    </cfRule>
  </conditionalFormatting>
  <conditionalFormatting sqref="DE24">
    <cfRule type="expression" dxfId="884" priority="837">
      <formula>DF$14=""</formula>
    </cfRule>
  </conditionalFormatting>
  <conditionalFormatting sqref="DE24">
    <cfRule type="expression" dxfId="883" priority="836">
      <formula>DF$14=""</formula>
    </cfRule>
  </conditionalFormatting>
  <conditionalFormatting sqref="DN24">
    <cfRule type="expression" dxfId="882" priority="835">
      <formula>DO$14=""</formula>
    </cfRule>
  </conditionalFormatting>
  <conditionalFormatting sqref="DN24">
    <cfRule type="expression" dxfId="881" priority="834">
      <formula>DO$14=""</formula>
    </cfRule>
  </conditionalFormatting>
  <conditionalFormatting sqref="DW24">
    <cfRule type="expression" dxfId="880" priority="833">
      <formula>DX$14=""</formula>
    </cfRule>
  </conditionalFormatting>
  <conditionalFormatting sqref="DW24">
    <cfRule type="expression" dxfId="879" priority="832">
      <formula>DX$14=""</formula>
    </cfRule>
  </conditionalFormatting>
  <conditionalFormatting sqref="EF24">
    <cfRule type="expression" dxfId="878" priority="831">
      <formula>EG$14=""</formula>
    </cfRule>
  </conditionalFormatting>
  <conditionalFormatting sqref="EF24">
    <cfRule type="expression" dxfId="877" priority="830">
      <formula>EG$14=""</formula>
    </cfRule>
  </conditionalFormatting>
  <conditionalFormatting sqref="EO24">
    <cfRule type="expression" dxfId="876" priority="829">
      <formula>EP$14=""</formula>
    </cfRule>
  </conditionalFormatting>
  <conditionalFormatting sqref="EO24">
    <cfRule type="expression" dxfId="875" priority="828">
      <formula>EP$14=""</formula>
    </cfRule>
  </conditionalFormatting>
  <conditionalFormatting sqref="EX24">
    <cfRule type="expression" dxfId="874" priority="827">
      <formula>EY$14=""</formula>
    </cfRule>
  </conditionalFormatting>
  <conditionalFormatting sqref="EX24">
    <cfRule type="expression" dxfId="873" priority="826">
      <formula>EY$14=""</formula>
    </cfRule>
  </conditionalFormatting>
  <conditionalFormatting sqref="FG24">
    <cfRule type="expression" dxfId="872" priority="825">
      <formula>FH$14=""</formula>
    </cfRule>
  </conditionalFormatting>
  <conditionalFormatting sqref="FG24">
    <cfRule type="expression" dxfId="871" priority="824">
      <formula>FH$14=""</formula>
    </cfRule>
  </conditionalFormatting>
  <conditionalFormatting sqref="FP24">
    <cfRule type="expression" dxfId="870" priority="823">
      <formula>FQ$14=""</formula>
    </cfRule>
  </conditionalFormatting>
  <conditionalFormatting sqref="FP24">
    <cfRule type="expression" dxfId="869" priority="822">
      <formula>FQ$14=""</formula>
    </cfRule>
  </conditionalFormatting>
  <conditionalFormatting sqref="FY24">
    <cfRule type="expression" dxfId="868" priority="821">
      <formula>FZ$14=""</formula>
    </cfRule>
  </conditionalFormatting>
  <conditionalFormatting sqref="FY24">
    <cfRule type="expression" dxfId="867" priority="820">
      <formula>FZ$14=""</formula>
    </cfRule>
  </conditionalFormatting>
  <conditionalFormatting sqref="GH24">
    <cfRule type="expression" dxfId="866" priority="819">
      <formula>GI$14=""</formula>
    </cfRule>
  </conditionalFormatting>
  <conditionalFormatting sqref="GH24">
    <cfRule type="expression" dxfId="865" priority="818">
      <formula>GI$14=""</formula>
    </cfRule>
  </conditionalFormatting>
  <conditionalFormatting sqref="GQ24">
    <cfRule type="expression" dxfId="864" priority="817">
      <formula>GR$14=""</formula>
    </cfRule>
  </conditionalFormatting>
  <conditionalFormatting sqref="GQ24">
    <cfRule type="expression" dxfId="863" priority="816">
      <formula>GR$14=""</formula>
    </cfRule>
  </conditionalFormatting>
  <conditionalFormatting sqref="GZ24">
    <cfRule type="expression" dxfId="862" priority="815">
      <formula>HA$14=""</formula>
    </cfRule>
  </conditionalFormatting>
  <conditionalFormatting sqref="GZ24">
    <cfRule type="expression" dxfId="861" priority="814">
      <formula>HA$14=""</formula>
    </cfRule>
  </conditionalFormatting>
  <conditionalFormatting sqref="HI24">
    <cfRule type="expression" dxfId="860" priority="813">
      <formula>HJ$14=""</formula>
    </cfRule>
  </conditionalFormatting>
  <conditionalFormatting sqref="HI24">
    <cfRule type="expression" dxfId="859" priority="812">
      <formula>HJ$14=""</formula>
    </cfRule>
  </conditionalFormatting>
  <conditionalFormatting sqref="HR24">
    <cfRule type="expression" dxfId="858" priority="811">
      <formula>HS$14=""</formula>
    </cfRule>
  </conditionalFormatting>
  <conditionalFormatting sqref="HR24">
    <cfRule type="expression" dxfId="857" priority="810">
      <formula>HS$14=""</formula>
    </cfRule>
  </conditionalFormatting>
  <conditionalFormatting sqref="IA24">
    <cfRule type="expression" dxfId="856" priority="809">
      <formula>IB$14=""</formula>
    </cfRule>
  </conditionalFormatting>
  <conditionalFormatting sqref="IA24">
    <cfRule type="expression" dxfId="855" priority="808">
      <formula>IB$14=""</formula>
    </cfRule>
  </conditionalFormatting>
  <conditionalFormatting sqref="IJ24">
    <cfRule type="expression" dxfId="854" priority="807">
      <formula>IK$14=""</formula>
    </cfRule>
  </conditionalFormatting>
  <conditionalFormatting sqref="IJ24">
    <cfRule type="expression" dxfId="853" priority="806">
      <formula>IK$14=""</formula>
    </cfRule>
  </conditionalFormatting>
  <conditionalFormatting sqref="IS24">
    <cfRule type="expression" dxfId="852" priority="805">
      <formula>IT$14=""</formula>
    </cfRule>
  </conditionalFormatting>
  <conditionalFormatting sqref="IS24">
    <cfRule type="expression" dxfId="851" priority="804">
      <formula>IT$14=""</formula>
    </cfRule>
  </conditionalFormatting>
  <conditionalFormatting sqref="JB24">
    <cfRule type="expression" dxfId="850" priority="803">
      <formula>JC$14=""</formula>
    </cfRule>
  </conditionalFormatting>
  <conditionalFormatting sqref="JB24">
    <cfRule type="expression" dxfId="849" priority="802">
      <formula>JC$14=""</formula>
    </cfRule>
  </conditionalFormatting>
  <conditionalFormatting sqref="JK24">
    <cfRule type="expression" dxfId="848" priority="801">
      <formula>JL$14=""</formula>
    </cfRule>
  </conditionalFormatting>
  <conditionalFormatting sqref="JK24">
    <cfRule type="expression" dxfId="847" priority="800">
      <formula>JL$14=""</formula>
    </cfRule>
  </conditionalFormatting>
  <conditionalFormatting sqref="JT24">
    <cfRule type="expression" dxfId="846" priority="799">
      <formula>JU$14=""</formula>
    </cfRule>
  </conditionalFormatting>
  <conditionalFormatting sqref="JT24">
    <cfRule type="expression" dxfId="845" priority="798">
      <formula>JU$14=""</formula>
    </cfRule>
  </conditionalFormatting>
  <conditionalFormatting sqref="KC24">
    <cfRule type="expression" dxfId="844" priority="797">
      <formula>KD$14=""</formula>
    </cfRule>
  </conditionalFormatting>
  <conditionalFormatting sqref="KC24">
    <cfRule type="expression" dxfId="843" priority="796">
      <formula>KD$14=""</formula>
    </cfRule>
  </conditionalFormatting>
  <conditionalFormatting sqref="KL24">
    <cfRule type="expression" dxfId="842" priority="795">
      <formula>KM$14=""</formula>
    </cfRule>
  </conditionalFormatting>
  <conditionalFormatting sqref="KL24">
    <cfRule type="expression" dxfId="841" priority="794">
      <formula>KM$14=""</formula>
    </cfRule>
  </conditionalFormatting>
  <conditionalFormatting sqref="KU24">
    <cfRule type="expression" dxfId="840" priority="793">
      <formula>KV$14=""</formula>
    </cfRule>
  </conditionalFormatting>
  <conditionalFormatting sqref="KU24">
    <cfRule type="expression" dxfId="839" priority="792">
      <formula>KV$14=""</formula>
    </cfRule>
  </conditionalFormatting>
  <conditionalFormatting sqref="LD24">
    <cfRule type="expression" dxfId="838" priority="791">
      <formula>LE$14=""</formula>
    </cfRule>
  </conditionalFormatting>
  <conditionalFormatting sqref="LD24">
    <cfRule type="expression" dxfId="837" priority="790">
      <formula>LE$14=""</formula>
    </cfRule>
  </conditionalFormatting>
  <conditionalFormatting sqref="AV23:BA23 AW25:BA25 AW21:BA21 AX34:BA34 AW17:BA19 AT17:AV17 AU39:BA39 AU27:BA27 AT32:AT33 AU32:BA32 AU29:BA30 AT35:AT39 AT22 AT24 AT20 AT26:AT30 AU37:BA37">
    <cfRule type="expression" dxfId="836" priority="789">
      <formula>AU$14=""</formula>
    </cfRule>
  </conditionalFormatting>
  <conditionalFormatting sqref="AW25:BA25">
    <cfRule type="expression" dxfId="835" priority="788">
      <formula>AX$14=""</formula>
    </cfRule>
  </conditionalFormatting>
  <conditionalFormatting sqref="AW25:BA25">
    <cfRule type="expression" dxfId="834" priority="787">
      <formula>AX$14=""</formula>
    </cfRule>
  </conditionalFormatting>
  <conditionalFormatting sqref="BE23:BJ23 BF25:BJ25 BF21:BJ21 BG34:BJ34 BF17:BJ19 BC17:BE17 BD39:BJ39 BD27:BJ27 BC32:BC33 BD32:BJ32 BD29:BJ30 BC35:BC39 BC22 BC24 BC20 BC26:BC30 BD37:BJ37">
    <cfRule type="expression" dxfId="833" priority="786">
      <formula>BD$14=""</formula>
    </cfRule>
  </conditionalFormatting>
  <conditionalFormatting sqref="BF25:BJ25">
    <cfRule type="expression" dxfId="832" priority="785">
      <formula>BG$14=""</formula>
    </cfRule>
  </conditionalFormatting>
  <conditionalFormatting sqref="BF25:BJ25">
    <cfRule type="expression" dxfId="831" priority="784">
      <formula>BG$14=""</formula>
    </cfRule>
  </conditionalFormatting>
  <conditionalFormatting sqref="BN23:BS23 BO25:BS25 BO21:BS21 BP34:BS34 BO17:BS19 BL17:BN17 BM39:BS39 BM27:BS27 BL32:BL33 BM32:BS32 BM29:BS30 BL35:BL39 BL22 BL24 BL20 BL26:BL30 BM37:BS37">
    <cfRule type="expression" dxfId="830" priority="783">
      <formula>BM$14=""</formula>
    </cfRule>
  </conditionalFormatting>
  <conditionalFormatting sqref="BO25:BS25">
    <cfRule type="expression" dxfId="829" priority="782">
      <formula>BP$14=""</formula>
    </cfRule>
  </conditionalFormatting>
  <conditionalFormatting sqref="BO25:BS25">
    <cfRule type="expression" dxfId="828" priority="781">
      <formula>BP$14=""</formula>
    </cfRule>
  </conditionalFormatting>
  <conditionalFormatting sqref="BW23:CB23 BX25:CB25 BX21:CB21 BY34:CB34 BX17:CB19 BU17:BW17 BV39:CB39 BV27:CB27 BU32:BU33 BV32:CB32 BV29:CB30 BU35:BU39 BU22 BU24 BU20 BU26:BU30 BV37:CB37">
    <cfRule type="expression" dxfId="827" priority="780">
      <formula>BV$14=""</formula>
    </cfRule>
  </conditionalFormatting>
  <conditionalFormatting sqref="BX25:CB25">
    <cfRule type="expression" dxfId="826" priority="779">
      <formula>BY$14=""</formula>
    </cfRule>
  </conditionalFormatting>
  <conditionalFormatting sqref="BX25:CB25">
    <cfRule type="expression" dxfId="825" priority="778">
      <formula>BY$14=""</formula>
    </cfRule>
  </conditionalFormatting>
  <conditionalFormatting sqref="CF23:CK23 CG25:CK25 CG21:CK21 CH34:CK34 CG17:CK19 CD17:CF17 CE39:CK39 CE27:CK27 CD32:CD33 CE32:CK32 CE29:CK30 CD35:CD39 CD22 CD24 CD20 CD26:CD30 CE37:CK37">
    <cfRule type="expression" dxfId="824" priority="777">
      <formula>CE$14=""</formula>
    </cfRule>
  </conditionalFormatting>
  <conditionalFormatting sqref="CG25:CK25">
    <cfRule type="expression" dxfId="823" priority="776">
      <formula>CH$14=""</formula>
    </cfRule>
  </conditionalFormatting>
  <conditionalFormatting sqref="CG25:CK25">
    <cfRule type="expression" dxfId="822" priority="775">
      <formula>CH$14=""</formula>
    </cfRule>
  </conditionalFormatting>
  <conditionalFormatting sqref="CO23:CT23 CP25:CT25 CP21:CT21 CQ34:CT34 CP17:CT19 CM17:CO17 CN39:CT39 CN27:CT27 CM32:CM33 CN32:CT32 CN29:CT30 CM35:CM39 CM22 CM24 CM20 CM26:CM30 CN37:CT37">
    <cfRule type="expression" dxfId="821" priority="774">
      <formula>CN$14=""</formula>
    </cfRule>
  </conditionalFormatting>
  <conditionalFormatting sqref="CP25:CT25">
    <cfRule type="expression" dxfId="820" priority="773">
      <formula>CQ$14=""</formula>
    </cfRule>
  </conditionalFormatting>
  <conditionalFormatting sqref="CP25:CT25">
    <cfRule type="expression" dxfId="819" priority="772">
      <formula>CQ$14=""</formula>
    </cfRule>
  </conditionalFormatting>
  <conditionalFormatting sqref="CX23:DC23 CY25:DC25 CY21:DC21 CZ34:DC34 CY17:DC19 CV17:CX17 CW39:DC39 CW27:DC27 CV32:CV33 CW32:DC32 CW29:DC30 CV35:CV39 CV22 CV24 CV20 CV26:CV30 CW37:DC37">
    <cfRule type="expression" dxfId="818" priority="771">
      <formula>CW$14=""</formula>
    </cfRule>
  </conditionalFormatting>
  <conditionalFormatting sqref="CY25:DC25">
    <cfRule type="expression" dxfId="817" priority="770">
      <formula>CZ$14=""</formula>
    </cfRule>
  </conditionalFormatting>
  <conditionalFormatting sqref="CY25:DC25">
    <cfRule type="expression" dxfId="816" priority="769">
      <formula>CZ$14=""</formula>
    </cfRule>
  </conditionalFormatting>
  <conditionalFormatting sqref="DG23:DL23 DH25:DL25 DH21:DL21 DI34:DL34 DH17:DL19 DE17:DG17 DF39:DL39 DF27:DL27 DE32:DE33 DF32:DL32 DF29:DL30 DE35:DE39 DE22 DE24 DE20 DE26:DE30 DF37:DL37">
    <cfRule type="expression" dxfId="815" priority="768">
      <formula>DF$14=""</formula>
    </cfRule>
  </conditionalFormatting>
  <conditionalFormatting sqref="DH25:DL25">
    <cfRule type="expression" dxfId="814" priority="767">
      <formula>DI$14=""</formula>
    </cfRule>
  </conditionalFormatting>
  <conditionalFormatting sqref="DH25:DL25">
    <cfRule type="expression" dxfId="813" priority="766">
      <formula>DI$14=""</formula>
    </cfRule>
  </conditionalFormatting>
  <conditionalFormatting sqref="DP23:DU23 DQ25:DU25 DQ21:DU21 DR34:DU34 DQ17:DU19 DN17:DP17 DO39:DU39 DO27:DU27 DN32:DN33 DO32:DU32 DO29:DU30 DN35:DN39 DN22 DN24 DN20 DN26:DN30 DO37:DU37">
    <cfRule type="expression" dxfId="812" priority="765">
      <formula>DO$14=""</formula>
    </cfRule>
  </conditionalFormatting>
  <conditionalFormatting sqref="DQ25:DU25">
    <cfRule type="expression" dxfId="811" priority="764">
      <formula>DR$14=""</formula>
    </cfRule>
  </conditionalFormatting>
  <conditionalFormatting sqref="DQ25:DU25">
    <cfRule type="expression" dxfId="810" priority="763">
      <formula>DR$14=""</formula>
    </cfRule>
  </conditionalFormatting>
  <conditionalFormatting sqref="DY23:ED23 DZ25:ED25 DZ21:ED21 EA34:ED34 DZ17:ED19 DW17:DY17 DX39:ED39 DX27:ED27 DW32:DW33 DX32:ED32 DX29:ED30 DW35:DW39 DW22 DW24 DW20 DW26:DW30 DX37:ED37">
    <cfRule type="expression" dxfId="809" priority="762">
      <formula>DX$14=""</formula>
    </cfRule>
  </conditionalFormatting>
  <conditionalFormatting sqref="DZ25:ED25">
    <cfRule type="expression" dxfId="808" priority="761">
      <formula>EA$14=""</formula>
    </cfRule>
  </conditionalFormatting>
  <conditionalFormatting sqref="DZ25:ED25">
    <cfRule type="expression" dxfId="807" priority="760">
      <formula>EA$14=""</formula>
    </cfRule>
  </conditionalFormatting>
  <conditionalFormatting sqref="EG23:EL23 EG25:EL25 EG21:EL21 EG34:EL34 EG17:EL19 EG27:EL27 EF37:EL37 EF31:EL32 EG29:EL30 EF17:EF30 EF33:EF36 EF38">
    <cfRule type="expression" dxfId="806" priority="759">
      <formula>EG$14=""</formula>
    </cfRule>
  </conditionalFormatting>
  <conditionalFormatting sqref="EG25:EL25">
    <cfRule type="expression" dxfId="805" priority="758">
      <formula>EH$14=""</formula>
    </cfRule>
  </conditionalFormatting>
  <conditionalFormatting sqref="EG25:EL25">
    <cfRule type="expression" dxfId="804" priority="757">
      <formula>EH$14=""</formula>
    </cfRule>
  </conditionalFormatting>
  <conditionalFormatting sqref="EG25:EL25">
    <cfRule type="expression" dxfId="803" priority="756">
      <formula>EH$14=""</formula>
    </cfRule>
  </conditionalFormatting>
  <conditionalFormatting sqref="EG25:EL25">
    <cfRule type="expression" dxfId="802" priority="755">
      <formula>EH$14=""</formula>
    </cfRule>
  </conditionalFormatting>
  <conditionalFormatting sqref="EI25:EL25">
    <cfRule type="expression" dxfId="801" priority="754">
      <formula>EJ$14=""</formula>
    </cfRule>
  </conditionalFormatting>
  <conditionalFormatting sqref="EI25:EL25">
    <cfRule type="expression" dxfId="800" priority="753">
      <formula>EJ$14=""</formula>
    </cfRule>
  </conditionalFormatting>
  <conditionalFormatting sqref="EG23:EM23 EG25:EM25 EG21:EM21 EG34:EM34 EG17:EM19 EG27:EM27 EF37:EM37 EF31:EM32 EG29:EM30 EF17:EF30 EF33:EF36 EF38">
    <cfRule type="expression" dxfId="799" priority="752">
      <formula>EG$14=""</formula>
    </cfRule>
  </conditionalFormatting>
  <conditionalFormatting sqref="EG25:EM25">
    <cfRule type="expression" dxfId="798" priority="751">
      <formula>EH$14=""</formula>
    </cfRule>
  </conditionalFormatting>
  <conditionalFormatting sqref="EG25:EM25">
    <cfRule type="expression" dxfId="797" priority="750">
      <formula>EH$14=""</formula>
    </cfRule>
  </conditionalFormatting>
  <conditionalFormatting sqref="EG25:EM25">
    <cfRule type="expression" dxfId="796" priority="749">
      <formula>EH$14=""</formula>
    </cfRule>
  </conditionalFormatting>
  <conditionalFormatting sqref="EG23:EL23 EG25:EL25 EG21:EL21 EG34:EL34 EG17:EL19 EG27:EL27 EF37:EL37 EF31:EL32 EG29:EL30 EF17:EF30 EF33:EF36 EF38">
    <cfRule type="expression" dxfId="795" priority="748">
      <formula>EG$14=""</formula>
    </cfRule>
  </conditionalFormatting>
  <conditionalFormatting sqref="EG25:EL25">
    <cfRule type="expression" dxfId="794" priority="747">
      <formula>EH$14=""</formula>
    </cfRule>
  </conditionalFormatting>
  <conditionalFormatting sqref="EG25:EL25">
    <cfRule type="expression" dxfId="793" priority="746">
      <formula>EH$14=""</formula>
    </cfRule>
  </conditionalFormatting>
  <conditionalFormatting sqref="EG25:EL25">
    <cfRule type="expression" dxfId="792" priority="745">
      <formula>EH$14=""</formula>
    </cfRule>
  </conditionalFormatting>
  <conditionalFormatting sqref="EG25:EL25">
    <cfRule type="expression" dxfId="791" priority="744">
      <formula>EH$14=""</formula>
    </cfRule>
  </conditionalFormatting>
  <conditionalFormatting sqref="EI25:EL25">
    <cfRule type="expression" dxfId="790" priority="743">
      <formula>EJ$14=""</formula>
    </cfRule>
  </conditionalFormatting>
  <conditionalFormatting sqref="EI25:EL25">
    <cfRule type="expression" dxfId="789" priority="742">
      <formula>EJ$14=""</formula>
    </cfRule>
  </conditionalFormatting>
  <conditionalFormatting sqref="EG23:EM23 EG25:EM25 EG21:EM21 EG34:EM34 EG17:EM19 EG27:EM27 EF37:EM37 EF31:EM32 EG29:EM30 EF17:EF30 EF33:EF36 EF38">
    <cfRule type="expression" dxfId="788" priority="741">
      <formula>EG$14=""</formula>
    </cfRule>
  </conditionalFormatting>
  <conditionalFormatting sqref="EG25:EM25">
    <cfRule type="expression" dxfId="787" priority="740">
      <formula>EH$14=""</formula>
    </cfRule>
  </conditionalFormatting>
  <conditionalFormatting sqref="EG25:EM25">
    <cfRule type="expression" dxfId="786" priority="739">
      <formula>EH$14=""</formula>
    </cfRule>
  </conditionalFormatting>
  <conditionalFormatting sqref="EG25:EM25">
    <cfRule type="expression" dxfId="785" priority="738">
      <formula>EH$14=""</formula>
    </cfRule>
  </conditionalFormatting>
  <conditionalFormatting sqref="EG25:EM25">
    <cfRule type="expression" dxfId="784" priority="737">
      <formula>EH$14=""</formula>
    </cfRule>
  </conditionalFormatting>
  <conditionalFormatting sqref="EI25:EM25">
    <cfRule type="expression" dxfId="783" priority="736">
      <formula>EJ$14=""</formula>
    </cfRule>
  </conditionalFormatting>
  <conditionalFormatting sqref="EI25:EM25">
    <cfRule type="expression" dxfId="782" priority="735">
      <formula>EJ$14=""</formula>
    </cfRule>
  </conditionalFormatting>
  <conditionalFormatting sqref="EF22">
    <cfRule type="expression" dxfId="781" priority="734">
      <formula>EG$14=""</formula>
    </cfRule>
  </conditionalFormatting>
  <conditionalFormatting sqref="EF22">
    <cfRule type="expression" dxfId="780" priority="733">
      <formula>EG$14=""</formula>
    </cfRule>
  </conditionalFormatting>
  <conditionalFormatting sqref="EF22">
    <cfRule type="expression" dxfId="779" priority="732">
      <formula>EG$14=""</formula>
    </cfRule>
  </conditionalFormatting>
  <conditionalFormatting sqref="EF22">
    <cfRule type="expression" dxfId="778" priority="731">
      <formula>EG$14=""</formula>
    </cfRule>
  </conditionalFormatting>
  <conditionalFormatting sqref="EF22">
    <cfRule type="expression" dxfId="777" priority="730">
      <formula>EG$14=""</formula>
    </cfRule>
  </conditionalFormatting>
  <conditionalFormatting sqref="EF24">
    <cfRule type="expression" dxfId="776" priority="729">
      <formula>EG$14=""</formula>
    </cfRule>
  </conditionalFormatting>
  <conditionalFormatting sqref="EF24">
    <cfRule type="expression" dxfId="775" priority="728">
      <formula>EG$14=""</formula>
    </cfRule>
  </conditionalFormatting>
  <conditionalFormatting sqref="EH23:EM23 EI25:EM25 EI21:EM21 EJ34:EM34 EI17:EM19 EF17:EH17 EG27:EM27 EF32:EF33 EG32:EM32 EG29:EM30 EF35:EF38 EF22 EF24 EF20 EF26:EF30 EG37:EM37">
    <cfRule type="expression" dxfId="774" priority="727">
      <formula>EG$14=""</formula>
    </cfRule>
  </conditionalFormatting>
  <conditionalFormatting sqref="EI25:EM25">
    <cfRule type="expression" dxfId="773" priority="726">
      <formula>EJ$14=""</formula>
    </cfRule>
  </conditionalFormatting>
  <conditionalFormatting sqref="EI25:EM25">
    <cfRule type="expression" dxfId="772" priority="725">
      <formula>EJ$14=""</formula>
    </cfRule>
  </conditionalFormatting>
  <conditionalFormatting sqref="EP23:EU23 EP25:EU25 EP21:EU21 EP34:EU34 EP17:EU19 EP27:EU27 EO37:EU37 EO31:EU32 EP29:EU30 EO17:EO30 EO33:EO36 EO38">
    <cfRule type="expression" dxfId="771" priority="724">
      <formula>EP$14=""</formula>
    </cfRule>
  </conditionalFormatting>
  <conditionalFormatting sqref="EP25:EU25">
    <cfRule type="expression" dxfId="770" priority="723">
      <formula>EQ$14=""</formula>
    </cfRule>
  </conditionalFormatting>
  <conditionalFormatting sqref="EP25:EU25">
    <cfRule type="expression" dxfId="769" priority="722">
      <formula>EQ$14=""</formula>
    </cfRule>
  </conditionalFormatting>
  <conditionalFormatting sqref="EP25:EU25">
    <cfRule type="expression" dxfId="768" priority="721">
      <formula>EQ$14=""</formula>
    </cfRule>
  </conditionalFormatting>
  <conditionalFormatting sqref="EP25:EU25">
    <cfRule type="expression" dxfId="767" priority="720">
      <formula>EQ$14=""</formula>
    </cfRule>
  </conditionalFormatting>
  <conditionalFormatting sqref="ER25:EU25">
    <cfRule type="expression" dxfId="766" priority="719">
      <formula>ES$14=""</formula>
    </cfRule>
  </conditionalFormatting>
  <conditionalFormatting sqref="ER25:EU25">
    <cfRule type="expression" dxfId="765" priority="718">
      <formula>ES$14=""</formula>
    </cfRule>
  </conditionalFormatting>
  <conditionalFormatting sqref="EP23:EV23 EP25:EV25 EP21:EV21 EP34:EV34 EP17:EV19 EP27:EV27 EO37:EV37 EO31:EV32 EP29:EV30 EO17:EO30 EO33:EO36 EO38">
    <cfRule type="expression" dxfId="764" priority="717">
      <formula>EP$14=""</formula>
    </cfRule>
  </conditionalFormatting>
  <conditionalFormatting sqref="EP25:EV25">
    <cfRule type="expression" dxfId="763" priority="716">
      <formula>EQ$14=""</formula>
    </cfRule>
  </conditionalFormatting>
  <conditionalFormatting sqref="EP25:EV25">
    <cfRule type="expression" dxfId="762" priority="715">
      <formula>EQ$14=""</formula>
    </cfRule>
  </conditionalFormatting>
  <conditionalFormatting sqref="EP25:EV25">
    <cfRule type="expression" dxfId="761" priority="714">
      <formula>EQ$14=""</formula>
    </cfRule>
  </conditionalFormatting>
  <conditionalFormatting sqref="EP23:EU23 EP25:EU25 EP21:EU21 EP34:EU34 EP17:EU19 EP27:EU27 EO37:EU37 EO31:EU32 EP29:EU30 EO17:EO30 EO33:EO36 EO38">
    <cfRule type="expression" dxfId="760" priority="713">
      <formula>EP$14=""</formula>
    </cfRule>
  </conditionalFormatting>
  <conditionalFormatting sqref="EP25:EU25">
    <cfRule type="expression" dxfId="759" priority="712">
      <formula>EQ$14=""</formula>
    </cfRule>
  </conditionalFormatting>
  <conditionalFormatting sqref="EP25:EU25">
    <cfRule type="expression" dxfId="758" priority="711">
      <formula>EQ$14=""</formula>
    </cfRule>
  </conditionalFormatting>
  <conditionalFormatting sqref="EP25:EU25">
    <cfRule type="expression" dxfId="757" priority="710">
      <formula>EQ$14=""</formula>
    </cfRule>
  </conditionalFormatting>
  <conditionalFormatting sqref="EP25:EU25">
    <cfRule type="expression" dxfId="756" priority="709">
      <formula>EQ$14=""</formula>
    </cfRule>
  </conditionalFormatting>
  <conditionalFormatting sqref="ER25:EU25">
    <cfRule type="expression" dxfId="755" priority="708">
      <formula>ES$14=""</formula>
    </cfRule>
  </conditionalFormatting>
  <conditionalFormatting sqref="ER25:EU25">
    <cfRule type="expression" dxfId="754" priority="707">
      <formula>ES$14=""</formula>
    </cfRule>
  </conditionalFormatting>
  <conditionalFormatting sqref="EP23:EV23 EP25:EV25 EP21:EV21 EP34:EV34 EP17:EV19 EP27:EV27 EO37:EV37 EO31:EV32 EP29:EV30 EO17:EO30 EO33:EO36 EO38">
    <cfRule type="expression" dxfId="753" priority="706">
      <formula>EP$14=""</formula>
    </cfRule>
  </conditionalFormatting>
  <conditionalFormatting sqref="EP25:EV25">
    <cfRule type="expression" dxfId="752" priority="705">
      <formula>EQ$14=""</formula>
    </cfRule>
  </conditionalFormatting>
  <conditionalFormatting sqref="EP25:EV25">
    <cfRule type="expression" dxfId="751" priority="704">
      <formula>EQ$14=""</formula>
    </cfRule>
  </conditionalFormatting>
  <conditionalFormatting sqref="EP25:EV25">
    <cfRule type="expression" dxfId="750" priority="703">
      <formula>EQ$14=""</formula>
    </cfRule>
  </conditionalFormatting>
  <conditionalFormatting sqref="EP25:EV25">
    <cfRule type="expression" dxfId="749" priority="702">
      <formula>EQ$14=""</formula>
    </cfRule>
  </conditionalFormatting>
  <conditionalFormatting sqref="ER25:EV25">
    <cfRule type="expression" dxfId="748" priority="701">
      <formula>ES$14=""</formula>
    </cfRule>
  </conditionalFormatting>
  <conditionalFormatting sqref="ER25:EV25">
    <cfRule type="expression" dxfId="747" priority="700">
      <formula>ES$14=""</formula>
    </cfRule>
  </conditionalFormatting>
  <conditionalFormatting sqref="EO22">
    <cfRule type="expression" dxfId="746" priority="699">
      <formula>EP$14=""</formula>
    </cfRule>
  </conditionalFormatting>
  <conditionalFormatting sqref="EO22">
    <cfRule type="expression" dxfId="745" priority="698">
      <formula>EP$14=""</formula>
    </cfRule>
  </conditionalFormatting>
  <conditionalFormatting sqref="EO22">
    <cfRule type="expression" dxfId="744" priority="697">
      <formula>EP$14=""</formula>
    </cfRule>
  </conditionalFormatting>
  <conditionalFormatting sqref="EO22">
    <cfRule type="expression" dxfId="743" priority="696">
      <formula>EP$14=""</formula>
    </cfRule>
  </conditionalFormatting>
  <conditionalFormatting sqref="EO22">
    <cfRule type="expression" dxfId="742" priority="695">
      <formula>EP$14=""</formula>
    </cfRule>
  </conditionalFormatting>
  <conditionalFormatting sqref="EO24">
    <cfRule type="expression" dxfId="741" priority="694">
      <formula>EP$14=""</formula>
    </cfRule>
  </conditionalFormatting>
  <conditionalFormatting sqref="EO24">
    <cfRule type="expression" dxfId="740" priority="693">
      <formula>EP$14=""</formula>
    </cfRule>
  </conditionalFormatting>
  <conditionalFormatting sqref="EQ23:EV23 ER25:EV25 ER21:EV21 ES34:EV34 ER17:EV19 EO17:EQ17 EP27:EV27 EO32:EO33 EP32:EV32 EP29:EV30 EO35:EO38 EO22 EO24 EO20 EO26:EO30 EP37:EV37">
    <cfRule type="expression" dxfId="739" priority="692">
      <formula>EP$14=""</formula>
    </cfRule>
  </conditionalFormatting>
  <conditionalFormatting sqref="ER25:EV25">
    <cfRule type="expression" dxfId="738" priority="691">
      <formula>ES$14=""</formula>
    </cfRule>
  </conditionalFormatting>
  <conditionalFormatting sqref="ER25:EV25">
    <cfRule type="expression" dxfId="737" priority="690">
      <formula>ES$14=""</formula>
    </cfRule>
  </conditionalFormatting>
  <conditionalFormatting sqref="EY23:FD23 EY25:FD25 EY21:FD21 EY34:FD34 EY17:FD19 EY27:FD27 EX37:FD37 EX31:FD32 EY29:FD30 EX17:EX30 EX33:EX36 EX38">
    <cfRule type="expression" dxfId="736" priority="689">
      <formula>EY$14=""</formula>
    </cfRule>
  </conditionalFormatting>
  <conditionalFormatting sqref="EY25:FD25">
    <cfRule type="expression" dxfId="735" priority="688">
      <formula>EZ$14=""</formula>
    </cfRule>
  </conditionalFormatting>
  <conditionalFormatting sqref="EY25:FD25">
    <cfRule type="expression" dxfId="734" priority="687">
      <formula>EZ$14=""</formula>
    </cfRule>
  </conditionalFormatting>
  <conditionalFormatting sqref="EY25:FD25">
    <cfRule type="expression" dxfId="733" priority="686">
      <formula>EZ$14=""</formula>
    </cfRule>
  </conditionalFormatting>
  <conditionalFormatting sqref="EY25:FD25">
    <cfRule type="expression" dxfId="732" priority="685">
      <formula>EZ$14=""</formula>
    </cfRule>
  </conditionalFormatting>
  <conditionalFormatting sqref="FA25:FD25">
    <cfRule type="expression" dxfId="731" priority="684">
      <formula>FB$14=""</formula>
    </cfRule>
  </conditionalFormatting>
  <conditionalFormatting sqref="FA25:FD25">
    <cfRule type="expression" dxfId="730" priority="683">
      <formula>FB$14=""</formula>
    </cfRule>
  </conditionalFormatting>
  <conditionalFormatting sqref="EY23:FE23 EY25:FE25 EY21:FE21 EY34:FE34 EY17:FE19 EY27:FE27 EX37:FE37 EX31:FE32 EY29:FE30 EX17:EX30 EX33:EX36 EX38">
    <cfRule type="expression" dxfId="729" priority="682">
      <formula>EY$14=""</formula>
    </cfRule>
  </conditionalFormatting>
  <conditionalFormatting sqref="EY25:FE25">
    <cfRule type="expression" dxfId="728" priority="681">
      <formula>EZ$14=""</formula>
    </cfRule>
  </conditionalFormatting>
  <conditionalFormatting sqref="EY25:FE25">
    <cfRule type="expression" dxfId="727" priority="680">
      <formula>EZ$14=""</formula>
    </cfRule>
  </conditionalFormatting>
  <conditionalFormatting sqref="EY25:FE25">
    <cfRule type="expression" dxfId="726" priority="679">
      <formula>EZ$14=""</formula>
    </cfRule>
  </conditionalFormatting>
  <conditionalFormatting sqref="EY23:FD23 EY25:FD25 EY21:FD21 EY34:FD34 EY17:FD19 EY27:FD27 EX37:FD37 EX31:FD32 EY29:FD30 EX17:EX30 EX33:EX36 EX38">
    <cfRule type="expression" dxfId="725" priority="678">
      <formula>EY$14=""</formula>
    </cfRule>
  </conditionalFormatting>
  <conditionalFormatting sqref="EY25:FD25">
    <cfRule type="expression" dxfId="724" priority="677">
      <formula>EZ$14=""</formula>
    </cfRule>
  </conditionalFormatting>
  <conditionalFormatting sqref="EY25:FD25">
    <cfRule type="expression" dxfId="723" priority="676">
      <formula>EZ$14=""</formula>
    </cfRule>
  </conditionalFormatting>
  <conditionalFormatting sqref="EY25:FD25">
    <cfRule type="expression" dxfId="722" priority="675">
      <formula>EZ$14=""</formula>
    </cfRule>
  </conditionalFormatting>
  <conditionalFormatting sqref="EY25:FD25">
    <cfRule type="expression" dxfId="721" priority="674">
      <formula>EZ$14=""</formula>
    </cfRule>
  </conditionalFormatting>
  <conditionalFormatting sqref="FA25:FD25">
    <cfRule type="expression" dxfId="720" priority="673">
      <formula>FB$14=""</formula>
    </cfRule>
  </conditionalFormatting>
  <conditionalFormatting sqref="FA25:FD25">
    <cfRule type="expression" dxfId="719" priority="672">
      <formula>FB$14=""</formula>
    </cfRule>
  </conditionalFormatting>
  <conditionalFormatting sqref="EY23:FE23 EY25:FE25 EY21:FE21 EY34:FE34 EY17:FE19 EY27:FE27 EX37:FE37 EX31:FE32 EY29:FE30 EX17:EX30 EX33:EX36 EX38">
    <cfRule type="expression" dxfId="718" priority="671">
      <formula>EY$14=""</formula>
    </cfRule>
  </conditionalFormatting>
  <conditionalFormatting sqref="EY25:FE25">
    <cfRule type="expression" dxfId="717" priority="670">
      <formula>EZ$14=""</formula>
    </cfRule>
  </conditionalFormatting>
  <conditionalFormatting sqref="EY25:FE25">
    <cfRule type="expression" dxfId="716" priority="669">
      <formula>EZ$14=""</formula>
    </cfRule>
  </conditionalFormatting>
  <conditionalFormatting sqref="EY25:FE25">
    <cfRule type="expression" dxfId="715" priority="668">
      <formula>EZ$14=""</formula>
    </cfRule>
  </conditionalFormatting>
  <conditionalFormatting sqref="EY25:FE25">
    <cfRule type="expression" dxfId="714" priority="667">
      <formula>EZ$14=""</formula>
    </cfRule>
  </conditionalFormatting>
  <conditionalFormatting sqref="FA25:FE25">
    <cfRule type="expression" dxfId="713" priority="666">
      <formula>FB$14=""</formula>
    </cfRule>
  </conditionalFormatting>
  <conditionalFormatting sqref="FA25:FE25">
    <cfRule type="expression" dxfId="712" priority="665">
      <formula>FB$14=""</formula>
    </cfRule>
  </conditionalFormatting>
  <conditionalFormatting sqref="EX22">
    <cfRule type="expression" dxfId="711" priority="664">
      <formula>EY$14=""</formula>
    </cfRule>
  </conditionalFormatting>
  <conditionalFormatting sqref="EX22">
    <cfRule type="expression" dxfId="710" priority="663">
      <formula>EY$14=""</formula>
    </cfRule>
  </conditionalFormatting>
  <conditionalFormatting sqref="EX22">
    <cfRule type="expression" dxfId="709" priority="662">
      <formula>EY$14=""</formula>
    </cfRule>
  </conditionalFormatting>
  <conditionalFormatting sqref="EX22">
    <cfRule type="expression" dxfId="708" priority="661">
      <formula>EY$14=""</formula>
    </cfRule>
  </conditionalFormatting>
  <conditionalFormatting sqref="EX22">
    <cfRule type="expression" dxfId="707" priority="660">
      <formula>EY$14=""</formula>
    </cfRule>
  </conditionalFormatting>
  <conditionalFormatting sqref="EX24">
    <cfRule type="expression" dxfId="706" priority="659">
      <formula>EY$14=""</formula>
    </cfRule>
  </conditionalFormatting>
  <conditionalFormatting sqref="EX24">
    <cfRule type="expression" dxfId="705" priority="658">
      <formula>EY$14=""</formula>
    </cfRule>
  </conditionalFormatting>
  <conditionalFormatting sqref="EZ23:FE23 FA25:FE25 FA21:FE21 FB34:FE34 FA17:FE19 EX17:EZ17 EY27:FE27 EX32:EX33 EY32:FE32 EY29:FE30 EX35:EX38 EX22 EX24 EX20 EX26:EX30 EY37:FE37">
    <cfRule type="expression" dxfId="704" priority="657">
      <formula>EY$14=""</formula>
    </cfRule>
  </conditionalFormatting>
  <conditionalFormatting sqref="FA25:FE25">
    <cfRule type="expression" dxfId="703" priority="656">
      <formula>FB$14=""</formula>
    </cfRule>
  </conditionalFormatting>
  <conditionalFormatting sqref="FA25:FE25">
    <cfRule type="expression" dxfId="702" priority="655">
      <formula>FB$14=""</formula>
    </cfRule>
  </conditionalFormatting>
  <conditionalFormatting sqref="FH23:FM23 FH25:FM25 FH21:FM21 FH34:FM34 FH17:FM19 FH27:FM27 FG37:FM37 FG31:FM32 FH29:FM30 FG17:FG30 FG33:FG36 FG38">
    <cfRule type="expression" dxfId="701" priority="654">
      <formula>FH$14=""</formula>
    </cfRule>
  </conditionalFormatting>
  <conditionalFormatting sqref="FH25:FM25">
    <cfRule type="expression" dxfId="700" priority="653">
      <formula>FI$14=""</formula>
    </cfRule>
  </conditionalFormatting>
  <conditionalFormatting sqref="FH25:FM25">
    <cfRule type="expression" dxfId="699" priority="652">
      <formula>FI$14=""</formula>
    </cfRule>
  </conditionalFormatting>
  <conditionalFormatting sqref="FH25:FM25">
    <cfRule type="expression" dxfId="698" priority="651">
      <formula>FI$14=""</formula>
    </cfRule>
  </conditionalFormatting>
  <conditionalFormatting sqref="FH25:FM25">
    <cfRule type="expression" dxfId="697" priority="650">
      <formula>FI$14=""</formula>
    </cfRule>
  </conditionalFormatting>
  <conditionalFormatting sqref="FJ25:FM25">
    <cfRule type="expression" dxfId="696" priority="649">
      <formula>FK$14=""</formula>
    </cfRule>
  </conditionalFormatting>
  <conditionalFormatting sqref="FJ25:FM25">
    <cfRule type="expression" dxfId="695" priority="648">
      <formula>FK$14=""</formula>
    </cfRule>
  </conditionalFormatting>
  <conditionalFormatting sqref="FH23:FN23 FH25:FN25 FH21:FN21 FH34:FN34 FH17:FN19 FH27:FN27 FG37:FN37 FG31:FN32 FH29:FN30 FG17:FG30 FG33:FG36 FG38">
    <cfRule type="expression" dxfId="694" priority="647">
      <formula>FH$14=""</formula>
    </cfRule>
  </conditionalFormatting>
  <conditionalFormatting sqref="FH25:FN25">
    <cfRule type="expression" dxfId="693" priority="646">
      <formula>FI$14=""</formula>
    </cfRule>
  </conditionalFormatting>
  <conditionalFormatting sqref="FH25:FN25">
    <cfRule type="expression" dxfId="692" priority="645">
      <formula>FI$14=""</formula>
    </cfRule>
  </conditionalFormatting>
  <conditionalFormatting sqref="FH25:FN25">
    <cfRule type="expression" dxfId="691" priority="644">
      <formula>FI$14=""</formula>
    </cfRule>
  </conditionalFormatting>
  <conditionalFormatting sqref="FH23:FM23 FH25:FM25 FH21:FM21 FH34:FM34 FH17:FM19 FH27:FM27 FG37:FM37 FG31:FM32 FH29:FM30 FG17:FG30 FG33:FG36 FG38">
    <cfRule type="expression" dxfId="690" priority="643">
      <formula>FH$14=""</formula>
    </cfRule>
  </conditionalFormatting>
  <conditionalFormatting sqref="FH25:FM25">
    <cfRule type="expression" dxfId="689" priority="642">
      <formula>FI$14=""</formula>
    </cfRule>
  </conditionalFormatting>
  <conditionalFormatting sqref="FH25:FM25">
    <cfRule type="expression" dxfId="688" priority="641">
      <formula>FI$14=""</formula>
    </cfRule>
  </conditionalFormatting>
  <conditionalFormatting sqref="FH25:FM25">
    <cfRule type="expression" dxfId="687" priority="640">
      <formula>FI$14=""</formula>
    </cfRule>
  </conditionalFormatting>
  <conditionalFormatting sqref="FH25:FM25">
    <cfRule type="expression" dxfId="686" priority="639">
      <formula>FI$14=""</formula>
    </cfRule>
  </conditionalFormatting>
  <conditionalFormatting sqref="FJ25:FM25">
    <cfRule type="expression" dxfId="685" priority="638">
      <formula>FK$14=""</formula>
    </cfRule>
  </conditionalFormatting>
  <conditionalFormatting sqref="FJ25:FM25">
    <cfRule type="expression" dxfId="684" priority="637">
      <formula>FK$14=""</formula>
    </cfRule>
  </conditionalFormatting>
  <conditionalFormatting sqref="FH23:FN23 FH25:FN25 FH21:FN21 FH34:FN34 FH17:FN19 FH27:FN27 FG37:FN37 FG31:FN32 FH29:FN30 FG17:FG30 FG33:FG36 FG38">
    <cfRule type="expression" dxfId="683" priority="636">
      <formula>FH$14=""</formula>
    </cfRule>
  </conditionalFormatting>
  <conditionalFormatting sqref="FH25:FN25">
    <cfRule type="expression" dxfId="682" priority="635">
      <formula>FI$14=""</formula>
    </cfRule>
  </conditionalFormatting>
  <conditionalFormatting sqref="FH25:FN25">
    <cfRule type="expression" dxfId="681" priority="634">
      <formula>FI$14=""</formula>
    </cfRule>
  </conditionalFormatting>
  <conditionalFormatting sqref="FH25:FN25">
    <cfRule type="expression" dxfId="680" priority="633">
      <formula>FI$14=""</formula>
    </cfRule>
  </conditionalFormatting>
  <conditionalFormatting sqref="FH25:FN25">
    <cfRule type="expression" dxfId="679" priority="632">
      <formula>FI$14=""</formula>
    </cfRule>
  </conditionalFormatting>
  <conditionalFormatting sqref="FJ25:FN25">
    <cfRule type="expression" dxfId="678" priority="631">
      <formula>FK$14=""</formula>
    </cfRule>
  </conditionalFormatting>
  <conditionalFormatting sqref="FJ25:FN25">
    <cfRule type="expression" dxfId="677" priority="630">
      <formula>FK$14=""</formula>
    </cfRule>
  </conditionalFormatting>
  <conditionalFormatting sqref="FG22">
    <cfRule type="expression" dxfId="676" priority="629">
      <formula>FH$14=""</formula>
    </cfRule>
  </conditionalFormatting>
  <conditionalFormatting sqref="FG22">
    <cfRule type="expression" dxfId="675" priority="628">
      <formula>FH$14=""</formula>
    </cfRule>
  </conditionalFormatting>
  <conditionalFormatting sqref="FG22">
    <cfRule type="expression" dxfId="674" priority="627">
      <formula>FH$14=""</formula>
    </cfRule>
  </conditionalFormatting>
  <conditionalFormatting sqref="FG22">
    <cfRule type="expression" dxfId="673" priority="626">
      <formula>FH$14=""</formula>
    </cfRule>
  </conditionalFormatting>
  <conditionalFormatting sqref="FG22">
    <cfRule type="expression" dxfId="672" priority="625">
      <formula>FH$14=""</formula>
    </cfRule>
  </conditionalFormatting>
  <conditionalFormatting sqref="FG24">
    <cfRule type="expression" dxfId="671" priority="624">
      <formula>FH$14=""</formula>
    </cfRule>
  </conditionalFormatting>
  <conditionalFormatting sqref="FG24">
    <cfRule type="expression" dxfId="670" priority="623">
      <formula>FH$14=""</formula>
    </cfRule>
  </conditionalFormatting>
  <conditionalFormatting sqref="FI23:FN23 FJ25:FN25 FJ21:FN21 FK34:FN34 FJ17:FN19 FG17:FI17 FH27:FN27 FG32:FG33 FH32:FN32 FH29:FN30 FG35:FG38 FG22 FG24 FG20 FG26:FG30 FH37:FN37">
    <cfRule type="expression" dxfId="669" priority="622">
      <formula>FH$14=""</formula>
    </cfRule>
  </conditionalFormatting>
  <conditionalFormatting sqref="FJ25:FN25">
    <cfRule type="expression" dxfId="668" priority="621">
      <formula>FK$14=""</formula>
    </cfRule>
  </conditionalFormatting>
  <conditionalFormatting sqref="FJ25:FN25">
    <cfRule type="expression" dxfId="667" priority="620">
      <formula>FK$14=""</formula>
    </cfRule>
  </conditionalFormatting>
  <conditionalFormatting sqref="FQ23:FV23 FQ25:FV25 FQ21:FV21 FQ34:FV34 FQ17:FV19 FQ27:FV27 FP37:FV37 FP31:FV32 FQ29:FV30 FP17:FP30 FP33:FP36 FP38">
    <cfRule type="expression" dxfId="666" priority="619">
      <formula>FQ$14=""</formula>
    </cfRule>
  </conditionalFormatting>
  <conditionalFormatting sqref="FQ25:FV25">
    <cfRule type="expression" dxfId="665" priority="618">
      <formula>FR$14=""</formula>
    </cfRule>
  </conditionalFormatting>
  <conditionalFormatting sqref="FQ25:FV25">
    <cfRule type="expression" dxfId="664" priority="617">
      <formula>FR$14=""</formula>
    </cfRule>
  </conditionalFormatting>
  <conditionalFormatting sqref="FQ25:FV25">
    <cfRule type="expression" dxfId="663" priority="616">
      <formula>FR$14=""</formula>
    </cfRule>
  </conditionalFormatting>
  <conditionalFormatting sqref="FQ25:FV25">
    <cfRule type="expression" dxfId="662" priority="615">
      <formula>FR$14=""</formula>
    </cfRule>
  </conditionalFormatting>
  <conditionalFormatting sqref="FS25:FV25">
    <cfRule type="expression" dxfId="661" priority="614">
      <formula>FT$14=""</formula>
    </cfRule>
  </conditionalFormatting>
  <conditionalFormatting sqref="FS25:FV25">
    <cfRule type="expression" dxfId="660" priority="613">
      <formula>FT$14=""</formula>
    </cfRule>
  </conditionalFormatting>
  <conditionalFormatting sqref="FQ23:FW23 FQ25:FW25 FQ21:FW21 FQ34:FW34 FQ17:FW19 FQ27:FW27 FP37:FW37 FP31:FW32 FQ29:FW30 FP17:FP30 FP33:FP36 FP38">
    <cfRule type="expression" dxfId="659" priority="612">
      <formula>FQ$14=""</formula>
    </cfRule>
  </conditionalFormatting>
  <conditionalFormatting sqref="FQ25:FW25">
    <cfRule type="expression" dxfId="658" priority="611">
      <formula>FR$14=""</formula>
    </cfRule>
  </conditionalFormatting>
  <conditionalFormatting sqref="FQ25:FW25">
    <cfRule type="expression" dxfId="657" priority="610">
      <formula>FR$14=""</formula>
    </cfRule>
  </conditionalFormatting>
  <conditionalFormatting sqref="FQ25:FW25">
    <cfRule type="expression" dxfId="656" priority="609">
      <formula>FR$14=""</formula>
    </cfRule>
  </conditionalFormatting>
  <conditionalFormatting sqref="FQ23:FV23 FQ25:FV25 FQ21:FV21 FQ34:FV34 FQ17:FV19 FQ27:FV27 FP37:FV37 FP31:FV32 FQ29:FV30 FP17:FP30 FP33:FP36 FP38">
    <cfRule type="expression" dxfId="655" priority="608">
      <formula>FQ$14=""</formula>
    </cfRule>
  </conditionalFormatting>
  <conditionalFormatting sqref="FQ25:FV25">
    <cfRule type="expression" dxfId="654" priority="607">
      <formula>FR$14=""</formula>
    </cfRule>
  </conditionalFormatting>
  <conditionalFormatting sqref="FQ25:FV25">
    <cfRule type="expression" dxfId="653" priority="606">
      <formula>FR$14=""</formula>
    </cfRule>
  </conditionalFormatting>
  <conditionalFormatting sqref="FQ25:FV25">
    <cfRule type="expression" dxfId="652" priority="605">
      <formula>FR$14=""</formula>
    </cfRule>
  </conditionalFormatting>
  <conditionalFormatting sqref="FQ25:FV25">
    <cfRule type="expression" dxfId="651" priority="604">
      <formula>FR$14=""</formula>
    </cfRule>
  </conditionalFormatting>
  <conditionalFormatting sqref="FS25:FV25">
    <cfRule type="expression" dxfId="650" priority="603">
      <formula>FT$14=""</formula>
    </cfRule>
  </conditionalFormatting>
  <conditionalFormatting sqref="FS25:FV25">
    <cfRule type="expression" dxfId="649" priority="602">
      <formula>FT$14=""</formula>
    </cfRule>
  </conditionalFormatting>
  <conditionalFormatting sqref="FQ23:FW23 FQ25:FW25 FQ21:FW21 FQ34:FW34 FQ17:FW19 FQ27:FW27 FP37:FW37 FP31:FW32 FQ29:FW30 FP17:FP30 FP33:FP36 FP38">
    <cfRule type="expression" dxfId="648" priority="601">
      <formula>FQ$14=""</formula>
    </cfRule>
  </conditionalFormatting>
  <conditionalFormatting sqref="FQ25:FW25">
    <cfRule type="expression" dxfId="647" priority="600">
      <formula>FR$14=""</formula>
    </cfRule>
  </conditionalFormatting>
  <conditionalFormatting sqref="FQ25:FW25">
    <cfRule type="expression" dxfId="646" priority="599">
      <formula>FR$14=""</formula>
    </cfRule>
  </conditionalFormatting>
  <conditionalFormatting sqref="FQ25:FW25">
    <cfRule type="expression" dxfId="645" priority="598">
      <formula>FR$14=""</formula>
    </cfRule>
  </conditionalFormatting>
  <conditionalFormatting sqref="FQ25:FW25">
    <cfRule type="expression" dxfId="644" priority="597">
      <formula>FR$14=""</formula>
    </cfRule>
  </conditionalFormatting>
  <conditionalFormatting sqref="FS25:FW25">
    <cfRule type="expression" dxfId="643" priority="596">
      <formula>FT$14=""</formula>
    </cfRule>
  </conditionalFormatting>
  <conditionalFormatting sqref="FS25:FW25">
    <cfRule type="expression" dxfId="642" priority="595">
      <formula>FT$14=""</formula>
    </cfRule>
  </conditionalFormatting>
  <conditionalFormatting sqref="FP22">
    <cfRule type="expression" dxfId="641" priority="594">
      <formula>FQ$14=""</formula>
    </cfRule>
  </conditionalFormatting>
  <conditionalFormatting sqref="FP22">
    <cfRule type="expression" dxfId="640" priority="593">
      <formula>FQ$14=""</formula>
    </cfRule>
  </conditionalFormatting>
  <conditionalFormatting sqref="FP22">
    <cfRule type="expression" dxfId="639" priority="592">
      <formula>FQ$14=""</formula>
    </cfRule>
  </conditionalFormatting>
  <conditionalFormatting sqref="FP22">
    <cfRule type="expression" dxfId="638" priority="591">
      <formula>FQ$14=""</formula>
    </cfRule>
  </conditionalFormatting>
  <conditionalFormatting sqref="FP22">
    <cfRule type="expression" dxfId="637" priority="590">
      <formula>FQ$14=""</formula>
    </cfRule>
  </conditionalFormatting>
  <conditionalFormatting sqref="FP24">
    <cfRule type="expression" dxfId="636" priority="589">
      <formula>FQ$14=""</formula>
    </cfRule>
  </conditionalFormatting>
  <conditionalFormatting sqref="FP24">
    <cfRule type="expression" dxfId="635" priority="588">
      <formula>FQ$14=""</formula>
    </cfRule>
  </conditionalFormatting>
  <conditionalFormatting sqref="FR23:FW23 FS25:FW25 FS21:FW21 FT34:FW34 FS17:FW19 FP17:FR17 FQ27:FW27 FP32:FP33 FQ32:FW32 FQ29:FW30 FP35:FP38 FP22 FP24 FP20 FP26:FP30 FQ37:FW37">
    <cfRule type="expression" dxfId="634" priority="587">
      <formula>FQ$14=""</formula>
    </cfRule>
  </conditionalFormatting>
  <conditionalFormatting sqref="FS25:FW25">
    <cfRule type="expression" dxfId="633" priority="586">
      <formula>FT$14=""</formula>
    </cfRule>
  </conditionalFormatting>
  <conditionalFormatting sqref="FS25:FW25">
    <cfRule type="expression" dxfId="632" priority="585">
      <formula>FT$14=""</formula>
    </cfRule>
  </conditionalFormatting>
  <conditionalFormatting sqref="FZ23:GE23 FZ25:GE25 FZ21:GE21 FZ34:GE34 FZ17:GE19 FZ27:GE27 FY37:GE37 FY31:GE32 FZ29:GE30 FY17:FY30 FY33:FY36 FY38">
    <cfRule type="expression" dxfId="631" priority="584">
      <formula>FZ$14=""</formula>
    </cfRule>
  </conditionalFormatting>
  <conditionalFormatting sqref="FZ25:GE25">
    <cfRule type="expression" dxfId="630" priority="583">
      <formula>GA$14=""</formula>
    </cfRule>
  </conditionalFormatting>
  <conditionalFormatting sqref="FZ25:GE25">
    <cfRule type="expression" dxfId="629" priority="582">
      <formula>GA$14=""</formula>
    </cfRule>
  </conditionalFormatting>
  <conditionalFormatting sqref="FZ25:GE25">
    <cfRule type="expression" dxfId="628" priority="581">
      <formula>GA$14=""</formula>
    </cfRule>
  </conditionalFormatting>
  <conditionalFormatting sqref="FZ25:GE25">
    <cfRule type="expression" dxfId="627" priority="580">
      <formula>GA$14=""</formula>
    </cfRule>
  </conditionalFormatting>
  <conditionalFormatting sqref="GB25:GE25">
    <cfRule type="expression" dxfId="626" priority="579">
      <formula>GC$14=""</formula>
    </cfRule>
  </conditionalFormatting>
  <conditionalFormatting sqref="GB25:GE25">
    <cfRule type="expression" dxfId="625" priority="578">
      <formula>GC$14=""</formula>
    </cfRule>
  </conditionalFormatting>
  <conditionalFormatting sqref="FZ23:GF23 FZ25:GF25 FZ21:GF21 FZ34:GF34 FZ17:GF19 FZ27:GF27 FY37:GF37 FY31:GF32 FZ29:GF30 FY17:FY30 FY33:FY36 FY38">
    <cfRule type="expression" dxfId="624" priority="577">
      <formula>FZ$14=""</formula>
    </cfRule>
  </conditionalFormatting>
  <conditionalFormatting sqref="FZ25:GF25">
    <cfRule type="expression" dxfId="623" priority="576">
      <formula>GA$14=""</formula>
    </cfRule>
  </conditionalFormatting>
  <conditionalFormatting sqref="FZ25:GF25">
    <cfRule type="expression" dxfId="622" priority="575">
      <formula>GA$14=""</formula>
    </cfRule>
  </conditionalFormatting>
  <conditionalFormatting sqref="FZ25:GF25">
    <cfRule type="expression" dxfId="621" priority="574">
      <formula>GA$14=""</formula>
    </cfRule>
  </conditionalFormatting>
  <conditionalFormatting sqref="FZ23:GE23 FZ25:GE25 FZ21:GE21 FZ34:GE34 FZ17:GE19 FZ27:GE27 FY37:GE37 FY31:GE32 FZ29:GE30 FY17:FY30 FY33:FY36 FY38">
    <cfRule type="expression" dxfId="620" priority="573">
      <formula>FZ$14=""</formula>
    </cfRule>
  </conditionalFormatting>
  <conditionalFormatting sqref="FZ25:GE25">
    <cfRule type="expression" dxfId="619" priority="572">
      <formula>GA$14=""</formula>
    </cfRule>
  </conditionalFormatting>
  <conditionalFormatting sqref="FZ25:GE25">
    <cfRule type="expression" dxfId="618" priority="571">
      <formula>GA$14=""</formula>
    </cfRule>
  </conditionalFormatting>
  <conditionalFormatting sqref="FZ25:GE25">
    <cfRule type="expression" dxfId="617" priority="570">
      <formula>GA$14=""</formula>
    </cfRule>
  </conditionalFormatting>
  <conditionalFormatting sqref="FZ25:GE25">
    <cfRule type="expression" dxfId="616" priority="569">
      <formula>GA$14=""</formula>
    </cfRule>
  </conditionalFormatting>
  <conditionalFormatting sqref="GB25:GE25">
    <cfRule type="expression" dxfId="615" priority="568">
      <formula>GC$14=""</formula>
    </cfRule>
  </conditionalFormatting>
  <conditionalFormatting sqref="GB25:GE25">
    <cfRule type="expression" dxfId="614" priority="567">
      <formula>GC$14=""</formula>
    </cfRule>
  </conditionalFormatting>
  <conditionalFormatting sqref="FZ23:GF23 FZ25:GF25 FZ21:GF21 FZ34:GF34 FZ17:GF19 FZ27:GF27 FY37:GF37 FY31:GF32 FZ29:GF30 FY17:FY30 FY33:FY36 FY38">
    <cfRule type="expression" dxfId="613" priority="566">
      <formula>FZ$14=""</formula>
    </cfRule>
  </conditionalFormatting>
  <conditionalFormatting sqref="FZ25:GF25">
    <cfRule type="expression" dxfId="612" priority="565">
      <formula>GA$14=""</formula>
    </cfRule>
  </conditionalFormatting>
  <conditionalFormatting sqref="FZ25:GF25">
    <cfRule type="expression" dxfId="611" priority="564">
      <formula>GA$14=""</formula>
    </cfRule>
  </conditionalFormatting>
  <conditionalFormatting sqref="FZ25:GF25">
    <cfRule type="expression" dxfId="610" priority="563">
      <formula>GA$14=""</formula>
    </cfRule>
  </conditionalFormatting>
  <conditionalFormatting sqref="FZ25:GF25">
    <cfRule type="expression" dxfId="609" priority="562">
      <formula>GA$14=""</formula>
    </cfRule>
  </conditionalFormatting>
  <conditionalFormatting sqref="GB25:GF25">
    <cfRule type="expression" dxfId="608" priority="561">
      <formula>GC$14=""</formula>
    </cfRule>
  </conditionalFormatting>
  <conditionalFormatting sqref="GB25:GF25">
    <cfRule type="expression" dxfId="607" priority="560">
      <formula>GC$14=""</formula>
    </cfRule>
  </conditionalFormatting>
  <conditionalFormatting sqref="FY22">
    <cfRule type="expression" dxfId="606" priority="559">
      <formula>FZ$14=""</formula>
    </cfRule>
  </conditionalFormatting>
  <conditionalFormatting sqref="FY22">
    <cfRule type="expression" dxfId="605" priority="558">
      <formula>FZ$14=""</formula>
    </cfRule>
  </conditionalFormatting>
  <conditionalFormatting sqref="FY22">
    <cfRule type="expression" dxfId="604" priority="557">
      <formula>FZ$14=""</formula>
    </cfRule>
  </conditionalFormatting>
  <conditionalFormatting sqref="FY22">
    <cfRule type="expression" dxfId="603" priority="556">
      <formula>FZ$14=""</formula>
    </cfRule>
  </conditionalFormatting>
  <conditionalFormatting sqref="FY22">
    <cfRule type="expression" dxfId="602" priority="555">
      <formula>FZ$14=""</formula>
    </cfRule>
  </conditionalFormatting>
  <conditionalFormatting sqref="FY24">
    <cfRule type="expression" dxfId="601" priority="554">
      <formula>FZ$14=""</formula>
    </cfRule>
  </conditionalFormatting>
  <conditionalFormatting sqref="FY24">
    <cfRule type="expression" dxfId="600" priority="553">
      <formula>FZ$14=""</formula>
    </cfRule>
  </conditionalFormatting>
  <conditionalFormatting sqref="GA23:GF23 GB25:GF25 GB21:GF21 GC34:GF34 GB17:GF19 FY17:GA17 FZ27:GF27 FY32:FY33 FZ32:GF32 FZ29:GF30 FY35:FY38 FY22 FY24 FY20 FY26:FY30 FZ37:GF37">
    <cfRule type="expression" dxfId="599" priority="552">
      <formula>FZ$14=""</formula>
    </cfRule>
  </conditionalFormatting>
  <conditionalFormatting sqref="GB25:GF25">
    <cfRule type="expression" dxfId="598" priority="551">
      <formula>GC$14=""</formula>
    </cfRule>
  </conditionalFormatting>
  <conditionalFormatting sqref="GB25:GF25">
    <cfRule type="expression" dxfId="597" priority="550">
      <formula>GC$14=""</formula>
    </cfRule>
  </conditionalFormatting>
  <conditionalFormatting sqref="GI23:GN23 GI25:GN25 GI21:GN21 GI34:GN34 GI17:GN19 GI27:GN27 GH37:GN37 GH31:GN32 GI29:GN30 GH17:GH30 GH33:GH36 GH38">
    <cfRule type="expression" dxfId="596" priority="549">
      <formula>GI$14=""</formula>
    </cfRule>
  </conditionalFormatting>
  <conditionalFormatting sqref="GI25:GN25">
    <cfRule type="expression" dxfId="595" priority="548">
      <formula>GJ$14=""</formula>
    </cfRule>
  </conditionalFormatting>
  <conditionalFormatting sqref="GI25:GN25">
    <cfRule type="expression" dxfId="594" priority="547">
      <formula>GJ$14=""</formula>
    </cfRule>
  </conditionalFormatting>
  <conditionalFormatting sqref="GI25:GN25">
    <cfRule type="expression" dxfId="593" priority="546">
      <formula>GJ$14=""</formula>
    </cfRule>
  </conditionalFormatting>
  <conditionalFormatting sqref="GI25:GN25">
    <cfRule type="expression" dxfId="592" priority="545">
      <formula>GJ$14=""</formula>
    </cfRule>
  </conditionalFormatting>
  <conditionalFormatting sqref="GK25:GN25">
    <cfRule type="expression" dxfId="591" priority="544">
      <formula>GL$14=""</formula>
    </cfRule>
  </conditionalFormatting>
  <conditionalFormatting sqref="GK25:GN25">
    <cfRule type="expression" dxfId="590" priority="543">
      <formula>GL$14=""</formula>
    </cfRule>
  </conditionalFormatting>
  <conditionalFormatting sqref="GI23:GO23 GI25:GO25 GI21:GO21 GI34:GO34 GI17:GO19 GI27:GO27 GH37:GO37 GH31:GO32 GI29:GO30 GH17:GH30 GH33:GH36 GH38">
    <cfRule type="expression" dxfId="589" priority="542">
      <formula>GI$14=""</formula>
    </cfRule>
  </conditionalFormatting>
  <conditionalFormatting sqref="GI25:GO25">
    <cfRule type="expression" dxfId="588" priority="541">
      <formula>GJ$14=""</formula>
    </cfRule>
  </conditionalFormatting>
  <conditionalFormatting sqref="GI25:GO25">
    <cfRule type="expression" dxfId="587" priority="540">
      <formula>GJ$14=""</formula>
    </cfRule>
  </conditionalFormatting>
  <conditionalFormatting sqref="GI25:GO25">
    <cfRule type="expression" dxfId="586" priority="539">
      <formula>GJ$14=""</formula>
    </cfRule>
  </conditionalFormatting>
  <conditionalFormatting sqref="GI23:GN23 GI25:GN25 GI21:GN21 GI34:GN34 GI17:GN19 GI27:GN27 GH37:GN37 GH31:GN32 GI29:GN30 GH17:GH30 GH33:GH36 GH38">
    <cfRule type="expression" dxfId="585" priority="538">
      <formula>GI$14=""</formula>
    </cfRule>
  </conditionalFormatting>
  <conditionalFormatting sqref="GI25:GN25">
    <cfRule type="expression" dxfId="584" priority="537">
      <formula>GJ$14=""</formula>
    </cfRule>
  </conditionalFormatting>
  <conditionalFormatting sqref="GI25:GN25">
    <cfRule type="expression" dxfId="583" priority="536">
      <formula>GJ$14=""</formula>
    </cfRule>
  </conditionalFormatting>
  <conditionalFormatting sqref="GI25:GN25">
    <cfRule type="expression" dxfId="582" priority="535">
      <formula>GJ$14=""</formula>
    </cfRule>
  </conditionalFormatting>
  <conditionalFormatting sqref="GI25:GN25">
    <cfRule type="expression" dxfId="581" priority="534">
      <formula>GJ$14=""</formula>
    </cfRule>
  </conditionalFormatting>
  <conditionalFormatting sqref="GK25:GN25">
    <cfRule type="expression" dxfId="580" priority="533">
      <formula>GL$14=""</formula>
    </cfRule>
  </conditionalFormatting>
  <conditionalFormatting sqref="GK25:GN25">
    <cfRule type="expression" dxfId="579" priority="532">
      <formula>GL$14=""</formula>
    </cfRule>
  </conditionalFormatting>
  <conditionalFormatting sqref="GI23:GO23 GI25:GO25 GI21:GO21 GI34:GO34 GI17:GO19 GI27:GO27 GH37:GO37 GH31:GO32 GI29:GO30 GH17:GH30 GH33:GH36 GH38">
    <cfRule type="expression" dxfId="578" priority="531">
      <formula>GI$14=""</formula>
    </cfRule>
  </conditionalFormatting>
  <conditionalFormatting sqref="GI25:GO25">
    <cfRule type="expression" dxfId="577" priority="530">
      <formula>GJ$14=""</formula>
    </cfRule>
  </conditionalFormatting>
  <conditionalFormatting sqref="GI25:GO25">
    <cfRule type="expression" dxfId="576" priority="529">
      <formula>GJ$14=""</formula>
    </cfRule>
  </conditionalFormatting>
  <conditionalFormatting sqref="GI25:GO25">
    <cfRule type="expression" dxfId="575" priority="528">
      <formula>GJ$14=""</formula>
    </cfRule>
  </conditionalFormatting>
  <conditionalFormatting sqref="GI25:GO25">
    <cfRule type="expression" dxfId="574" priority="527">
      <formula>GJ$14=""</formula>
    </cfRule>
  </conditionalFormatting>
  <conditionalFormatting sqref="GK25:GO25">
    <cfRule type="expression" dxfId="573" priority="526">
      <formula>GL$14=""</formula>
    </cfRule>
  </conditionalFormatting>
  <conditionalFormatting sqref="GK25:GO25">
    <cfRule type="expression" dxfId="572" priority="525">
      <formula>GL$14=""</formula>
    </cfRule>
  </conditionalFormatting>
  <conditionalFormatting sqref="GH22">
    <cfRule type="expression" dxfId="571" priority="524">
      <formula>GI$14=""</formula>
    </cfRule>
  </conditionalFormatting>
  <conditionalFormatting sqref="GH22">
    <cfRule type="expression" dxfId="570" priority="523">
      <formula>GI$14=""</formula>
    </cfRule>
  </conditionalFormatting>
  <conditionalFormatting sqref="GH22">
    <cfRule type="expression" dxfId="569" priority="522">
      <formula>GI$14=""</formula>
    </cfRule>
  </conditionalFormatting>
  <conditionalFormatting sqref="GH22">
    <cfRule type="expression" dxfId="568" priority="521">
      <formula>GI$14=""</formula>
    </cfRule>
  </conditionalFormatting>
  <conditionalFormatting sqref="GH22">
    <cfRule type="expression" dxfId="567" priority="520">
      <formula>GI$14=""</formula>
    </cfRule>
  </conditionalFormatting>
  <conditionalFormatting sqref="GH24">
    <cfRule type="expression" dxfId="566" priority="519">
      <formula>GI$14=""</formula>
    </cfRule>
  </conditionalFormatting>
  <conditionalFormatting sqref="GH24">
    <cfRule type="expression" dxfId="565" priority="518">
      <formula>GI$14=""</formula>
    </cfRule>
  </conditionalFormatting>
  <conditionalFormatting sqref="GJ23:GO23 GK25:GO25 GK21:GO21 GL34:GO34 GK17:GO19 GH17:GJ17 GI27:GO27 GH32:GH33 GI32:GO32 GI29:GO30 GH35:GH38 GH22 GH24 GH20 GH26:GH30 GI37:GO37">
    <cfRule type="expression" dxfId="564" priority="517">
      <formula>GI$14=""</formula>
    </cfRule>
  </conditionalFormatting>
  <conditionalFormatting sqref="GK25:GO25">
    <cfRule type="expression" dxfId="563" priority="516">
      <formula>GL$14=""</formula>
    </cfRule>
  </conditionalFormatting>
  <conditionalFormatting sqref="GK25:GO25">
    <cfRule type="expression" dxfId="562" priority="515">
      <formula>GL$14=""</formula>
    </cfRule>
  </conditionalFormatting>
  <conditionalFormatting sqref="GR23:GW23 GR25:GW25 GR21:GW21 GR34:GW34 GR17:GW19 GR27:GW27 GQ37:GW37 GQ31:GW32 GR29:GW30 GQ17:GQ30 GQ33:GQ36 GQ38">
    <cfRule type="expression" dxfId="561" priority="514">
      <formula>GR$14=""</formula>
    </cfRule>
  </conditionalFormatting>
  <conditionalFormatting sqref="GR25:GW25">
    <cfRule type="expression" dxfId="560" priority="513">
      <formula>GS$14=""</formula>
    </cfRule>
  </conditionalFormatting>
  <conditionalFormatting sqref="GR25:GW25">
    <cfRule type="expression" dxfId="559" priority="512">
      <formula>GS$14=""</formula>
    </cfRule>
  </conditionalFormatting>
  <conditionalFormatting sqref="GR25:GW25">
    <cfRule type="expression" dxfId="558" priority="511">
      <formula>GS$14=""</formula>
    </cfRule>
  </conditionalFormatting>
  <conditionalFormatting sqref="GR25:GW25">
    <cfRule type="expression" dxfId="557" priority="510">
      <formula>GS$14=""</formula>
    </cfRule>
  </conditionalFormatting>
  <conditionalFormatting sqref="GT25:GW25">
    <cfRule type="expression" dxfId="556" priority="509">
      <formula>GU$14=""</formula>
    </cfRule>
  </conditionalFormatting>
  <conditionalFormatting sqref="GT25:GW25">
    <cfRule type="expression" dxfId="555" priority="508">
      <formula>GU$14=""</formula>
    </cfRule>
  </conditionalFormatting>
  <conditionalFormatting sqref="GR23:GX23 GR25:GX25 GR21:GX21 GR34:GX34 GR17:GX19 GR27:GX27 GQ37:GX37 GQ31:GX32 GR29:GX30 GQ17:GQ30 GQ33:GQ36 GQ38">
    <cfRule type="expression" dxfId="554" priority="507">
      <formula>GR$14=""</formula>
    </cfRule>
  </conditionalFormatting>
  <conditionalFormatting sqref="GR25:GX25">
    <cfRule type="expression" dxfId="553" priority="506">
      <formula>GS$14=""</formula>
    </cfRule>
  </conditionalFormatting>
  <conditionalFormatting sqref="GR25:GX25">
    <cfRule type="expression" dxfId="552" priority="505">
      <formula>GS$14=""</formula>
    </cfRule>
  </conditionalFormatting>
  <conditionalFormatting sqref="GR25:GX25">
    <cfRule type="expression" dxfId="551" priority="504">
      <formula>GS$14=""</formula>
    </cfRule>
  </conditionalFormatting>
  <conditionalFormatting sqref="GR23:GW23 GR25:GW25 GR21:GW21 GR34:GW34 GR17:GW19 GR27:GW27 GQ37:GW37 GQ31:GW32 GR29:GW30 GQ17:GQ30 GQ33:GQ36 GQ38">
    <cfRule type="expression" dxfId="550" priority="503">
      <formula>GR$14=""</formula>
    </cfRule>
  </conditionalFormatting>
  <conditionalFormatting sqref="GR25:GW25">
    <cfRule type="expression" dxfId="549" priority="502">
      <formula>GS$14=""</formula>
    </cfRule>
  </conditionalFormatting>
  <conditionalFormatting sqref="GR25:GW25">
    <cfRule type="expression" dxfId="548" priority="501">
      <formula>GS$14=""</formula>
    </cfRule>
  </conditionalFormatting>
  <conditionalFormatting sqref="GR25:GW25">
    <cfRule type="expression" dxfId="547" priority="500">
      <formula>GS$14=""</formula>
    </cfRule>
  </conditionalFormatting>
  <conditionalFormatting sqref="GR25:GW25">
    <cfRule type="expression" dxfId="546" priority="499">
      <formula>GS$14=""</formula>
    </cfRule>
  </conditionalFormatting>
  <conditionalFormatting sqref="GT25:GW25">
    <cfRule type="expression" dxfId="545" priority="498">
      <formula>GU$14=""</formula>
    </cfRule>
  </conditionalFormatting>
  <conditionalFormatting sqref="GT25:GW25">
    <cfRule type="expression" dxfId="544" priority="497">
      <formula>GU$14=""</formula>
    </cfRule>
  </conditionalFormatting>
  <conditionalFormatting sqref="GR23:GX23 GR25:GX25 GR21:GX21 GR34:GX34 GR17:GX19 GR27:GX27 GQ37:GX37 GQ31:GX32 GR29:GX30 GQ17:GQ30 GQ33:GQ36 GQ38">
    <cfRule type="expression" dxfId="543" priority="496">
      <formula>GR$14=""</formula>
    </cfRule>
  </conditionalFormatting>
  <conditionalFormatting sqref="GR25:GX25">
    <cfRule type="expression" dxfId="542" priority="495">
      <formula>GS$14=""</formula>
    </cfRule>
  </conditionalFormatting>
  <conditionalFormatting sqref="GR25:GX25">
    <cfRule type="expression" dxfId="541" priority="494">
      <formula>GS$14=""</formula>
    </cfRule>
  </conditionalFormatting>
  <conditionalFormatting sqref="GR25:GX25">
    <cfRule type="expression" dxfId="540" priority="493">
      <formula>GS$14=""</formula>
    </cfRule>
  </conditionalFormatting>
  <conditionalFormatting sqref="GR25:GX25">
    <cfRule type="expression" dxfId="539" priority="492">
      <formula>GS$14=""</formula>
    </cfRule>
  </conditionalFormatting>
  <conditionalFormatting sqref="GT25:GX25">
    <cfRule type="expression" dxfId="538" priority="491">
      <formula>GU$14=""</formula>
    </cfRule>
  </conditionalFormatting>
  <conditionalFormatting sqref="GT25:GX25">
    <cfRule type="expression" dxfId="537" priority="490">
      <formula>GU$14=""</formula>
    </cfRule>
  </conditionalFormatting>
  <conditionalFormatting sqref="GQ22">
    <cfRule type="expression" dxfId="536" priority="489">
      <formula>GR$14=""</formula>
    </cfRule>
  </conditionalFormatting>
  <conditionalFormatting sqref="GQ22">
    <cfRule type="expression" dxfId="535" priority="488">
      <formula>GR$14=""</formula>
    </cfRule>
  </conditionalFormatting>
  <conditionalFormatting sqref="GQ22">
    <cfRule type="expression" dxfId="534" priority="487">
      <formula>GR$14=""</formula>
    </cfRule>
  </conditionalFormatting>
  <conditionalFormatting sqref="GQ22">
    <cfRule type="expression" dxfId="533" priority="486">
      <formula>GR$14=""</formula>
    </cfRule>
  </conditionalFormatting>
  <conditionalFormatting sqref="GQ22">
    <cfRule type="expression" dxfId="532" priority="485">
      <formula>GR$14=""</formula>
    </cfRule>
  </conditionalFormatting>
  <conditionalFormatting sqref="GQ24">
    <cfRule type="expression" dxfId="531" priority="484">
      <formula>GR$14=""</formula>
    </cfRule>
  </conditionalFormatting>
  <conditionalFormatting sqref="GQ24">
    <cfRule type="expression" dxfId="530" priority="483">
      <formula>GR$14=""</formula>
    </cfRule>
  </conditionalFormatting>
  <conditionalFormatting sqref="GS23:GX23 GT25:GX25 GT21:GX21 GU34:GX34 GT17:GX19 GQ17:GS17 GR27:GX27 GQ32:GQ33 GR32:GX32 GR29:GX30 GQ35:GQ38 GQ22 GQ24 GQ20 GQ26:GQ30 GR37:GX37">
    <cfRule type="expression" dxfId="529" priority="482">
      <formula>GR$14=""</formula>
    </cfRule>
  </conditionalFormatting>
  <conditionalFormatting sqref="GT25:GX25">
    <cfRule type="expression" dxfId="528" priority="481">
      <formula>GU$14=""</formula>
    </cfRule>
  </conditionalFormatting>
  <conditionalFormatting sqref="GT25:GX25">
    <cfRule type="expression" dxfId="527" priority="480">
      <formula>GU$14=""</formula>
    </cfRule>
  </conditionalFormatting>
  <conditionalFormatting sqref="HA23:HF23 HA25:HF25 HA21:HF21 HA34:HF34 HA17:HF19 HA27:HF27 GZ37:HF37 GZ31:HF32 HA29:HF30 GZ17:GZ30 GZ33:GZ36 GZ38">
    <cfRule type="expression" dxfId="526" priority="479">
      <formula>HA$14=""</formula>
    </cfRule>
  </conditionalFormatting>
  <conditionalFormatting sqref="HA25:HF25">
    <cfRule type="expression" dxfId="525" priority="478">
      <formula>HB$14=""</formula>
    </cfRule>
  </conditionalFormatting>
  <conditionalFormatting sqref="HA25:HF25">
    <cfRule type="expression" dxfId="524" priority="477">
      <formula>HB$14=""</formula>
    </cfRule>
  </conditionalFormatting>
  <conditionalFormatting sqref="HA25:HF25">
    <cfRule type="expression" dxfId="523" priority="476">
      <formula>HB$14=""</formula>
    </cfRule>
  </conditionalFormatting>
  <conditionalFormatting sqref="HA25:HF25">
    <cfRule type="expression" dxfId="522" priority="475">
      <formula>HB$14=""</formula>
    </cfRule>
  </conditionalFormatting>
  <conditionalFormatting sqref="HC25:HF25">
    <cfRule type="expression" dxfId="521" priority="474">
      <formula>HD$14=""</formula>
    </cfRule>
  </conditionalFormatting>
  <conditionalFormatting sqref="HC25:HF25">
    <cfRule type="expression" dxfId="520" priority="473">
      <formula>HD$14=""</formula>
    </cfRule>
  </conditionalFormatting>
  <conditionalFormatting sqref="HA23:HG23 HA25:HG25 HA21:HG21 HA34:HG34 HA17:HG19 HA27:HG27 GZ37:HG37 GZ31:HG32 HA29:HG30 GZ17:GZ30 GZ33:GZ36 GZ38">
    <cfRule type="expression" dxfId="519" priority="472">
      <formula>HA$14=""</formula>
    </cfRule>
  </conditionalFormatting>
  <conditionalFormatting sqref="HA25:HG25">
    <cfRule type="expression" dxfId="518" priority="471">
      <formula>HB$14=""</formula>
    </cfRule>
  </conditionalFormatting>
  <conditionalFormatting sqref="HA25:HG25">
    <cfRule type="expression" dxfId="517" priority="470">
      <formula>HB$14=""</formula>
    </cfRule>
  </conditionalFormatting>
  <conditionalFormatting sqref="HA25:HG25">
    <cfRule type="expression" dxfId="516" priority="469">
      <formula>HB$14=""</formula>
    </cfRule>
  </conditionalFormatting>
  <conditionalFormatting sqref="HA23:HF23 HA25:HF25 HA21:HF21 HA34:HF34 HA17:HF19 HA27:HF27 GZ37:HF37 GZ31:HF32 HA29:HF30 GZ17:GZ30 GZ33:GZ36 GZ38">
    <cfRule type="expression" dxfId="515" priority="468">
      <formula>HA$14=""</formula>
    </cfRule>
  </conditionalFormatting>
  <conditionalFormatting sqref="HA25:HF25">
    <cfRule type="expression" dxfId="514" priority="467">
      <formula>HB$14=""</formula>
    </cfRule>
  </conditionalFormatting>
  <conditionalFormatting sqref="HA25:HF25">
    <cfRule type="expression" dxfId="513" priority="466">
      <formula>HB$14=""</formula>
    </cfRule>
  </conditionalFormatting>
  <conditionalFormatting sqref="HA25:HF25">
    <cfRule type="expression" dxfId="512" priority="465">
      <formula>HB$14=""</formula>
    </cfRule>
  </conditionalFormatting>
  <conditionalFormatting sqref="HA25:HF25">
    <cfRule type="expression" dxfId="511" priority="464">
      <formula>HB$14=""</formula>
    </cfRule>
  </conditionalFormatting>
  <conditionalFormatting sqref="HC25:HF25">
    <cfRule type="expression" dxfId="510" priority="463">
      <formula>HD$14=""</formula>
    </cfRule>
  </conditionalFormatting>
  <conditionalFormatting sqref="HC25:HF25">
    <cfRule type="expression" dxfId="509" priority="462">
      <formula>HD$14=""</formula>
    </cfRule>
  </conditionalFormatting>
  <conditionalFormatting sqref="HA23:HG23 HA25:HG25 HA21:HG21 HA34:HG34 HA17:HG19 HA27:HG27 GZ37:HG37 GZ31:HG32 HA29:HG30 GZ17:GZ30 GZ33:GZ36 GZ38">
    <cfRule type="expression" dxfId="508" priority="461">
      <formula>HA$14=""</formula>
    </cfRule>
  </conditionalFormatting>
  <conditionalFormatting sqref="HA25:HG25">
    <cfRule type="expression" dxfId="507" priority="460">
      <formula>HB$14=""</formula>
    </cfRule>
  </conditionalFormatting>
  <conditionalFormatting sqref="HA25:HG25">
    <cfRule type="expression" dxfId="506" priority="459">
      <formula>HB$14=""</formula>
    </cfRule>
  </conditionalFormatting>
  <conditionalFormatting sqref="HA25:HG25">
    <cfRule type="expression" dxfId="505" priority="458">
      <formula>HB$14=""</formula>
    </cfRule>
  </conditionalFormatting>
  <conditionalFormatting sqref="HA25:HG25">
    <cfRule type="expression" dxfId="504" priority="457">
      <formula>HB$14=""</formula>
    </cfRule>
  </conditionalFormatting>
  <conditionalFormatting sqref="HC25:HG25">
    <cfRule type="expression" dxfId="503" priority="456">
      <formula>HD$14=""</formula>
    </cfRule>
  </conditionalFormatting>
  <conditionalFormatting sqref="HC25:HG25">
    <cfRule type="expression" dxfId="502" priority="455">
      <formula>HD$14=""</formula>
    </cfRule>
  </conditionalFormatting>
  <conditionalFormatting sqref="GZ22">
    <cfRule type="expression" dxfId="501" priority="454">
      <formula>HA$14=""</formula>
    </cfRule>
  </conditionalFormatting>
  <conditionalFormatting sqref="GZ22">
    <cfRule type="expression" dxfId="500" priority="453">
      <formula>HA$14=""</formula>
    </cfRule>
  </conditionalFormatting>
  <conditionalFormatting sqref="GZ22">
    <cfRule type="expression" dxfId="499" priority="452">
      <formula>HA$14=""</formula>
    </cfRule>
  </conditionalFormatting>
  <conditionalFormatting sqref="GZ22">
    <cfRule type="expression" dxfId="498" priority="451">
      <formula>HA$14=""</formula>
    </cfRule>
  </conditionalFormatting>
  <conditionalFormatting sqref="GZ22">
    <cfRule type="expression" dxfId="497" priority="450">
      <formula>HA$14=""</formula>
    </cfRule>
  </conditionalFormatting>
  <conditionalFormatting sqref="GZ24">
    <cfRule type="expression" dxfId="496" priority="449">
      <formula>HA$14=""</formula>
    </cfRule>
  </conditionalFormatting>
  <conditionalFormatting sqref="GZ24">
    <cfRule type="expression" dxfId="495" priority="448">
      <formula>HA$14=""</formula>
    </cfRule>
  </conditionalFormatting>
  <conditionalFormatting sqref="HB23:HG23 HC25:HG25 HC21:HG21 HD34:HG34 HC17:HG19 GZ17:HB17 HA27:HG27 GZ32:GZ33 HA32:HG32 HA29:HG30 GZ35:GZ38 GZ22 GZ24 GZ20 GZ26:GZ30 HA37:HG37">
    <cfRule type="expression" dxfId="494" priority="447">
      <formula>HA$14=""</formula>
    </cfRule>
  </conditionalFormatting>
  <conditionalFormatting sqref="HC25:HG25">
    <cfRule type="expression" dxfId="493" priority="446">
      <formula>HD$14=""</formula>
    </cfRule>
  </conditionalFormatting>
  <conditionalFormatting sqref="HC25:HG25">
    <cfRule type="expression" dxfId="492" priority="445">
      <formula>HD$14=""</formula>
    </cfRule>
  </conditionalFormatting>
  <conditionalFormatting sqref="HJ23:HO23 HJ25:HO25 HJ21:HO21 HJ34:HO34 HJ17:HO19 HJ27:HO27 HI37:HO37 HI31:HO32 HJ29:HO30 HI17:HI30 HI33:HI36 HI38">
    <cfRule type="expression" dxfId="491" priority="444">
      <formula>HJ$14=""</formula>
    </cfRule>
  </conditionalFormatting>
  <conditionalFormatting sqref="HJ25:HO25">
    <cfRule type="expression" dxfId="490" priority="443">
      <formula>HK$14=""</formula>
    </cfRule>
  </conditionalFormatting>
  <conditionalFormatting sqref="HJ25:HO25">
    <cfRule type="expression" dxfId="489" priority="442">
      <formula>HK$14=""</formula>
    </cfRule>
  </conditionalFormatting>
  <conditionalFormatting sqref="HJ25:HO25">
    <cfRule type="expression" dxfId="488" priority="441">
      <formula>HK$14=""</formula>
    </cfRule>
  </conditionalFormatting>
  <conditionalFormatting sqref="HJ25:HO25">
    <cfRule type="expression" dxfId="487" priority="440">
      <formula>HK$14=""</formula>
    </cfRule>
  </conditionalFormatting>
  <conditionalFormatting sqref="HL25:HO25">
    <cfRule type="expression" dxfId="486" priority="439">
      <formula>HM$14=""</formula>
    </cfRule>
  </conditionalFormatting>
  <conditionalFormatting sqref="HL25:HO25">
    <cfRule type="expression" dxfId="485" priority="438">
      <formula>HM$14=""</formula>
    </cfRule>
  </conditionalFormatting>
  <conditionalFormatting sqref="HJ23:HP23 HJ25:HP25 HJ21:HP21 HJ34:HP34 HJ17:HP19 HJ27:HP27 HI37:HP37 HI31:HP32 HJ29:HP30 HI17:HI30 HI33:HI36 HI38">
    <cfRule type="expression" dxfId="484" priority="437">
      <formula>HJ$14=""</formula>
    </cfRule>
  </conditionalFormatting>
  <conditionalFormatting sqref="HJ25:HP25">
    <cfRule type="expression" dxfId="483" priority="436">
      <formula>HK$14=""</formula>
    </cfRule>
  </conditionalFormatting>
  <conditionalFormatting sqref="HJ25:HP25">
    <cfRule type="expression" dxfId="482" priority="435">
      <formula>HK$14=""</formula>
    </cfRule>
  </conditionalFormatting>
  <conditionalFormatting sqref="HJ25:HP25">
    <cfRule type="expression" dxfId="481" priority="434">
      <formula>HK$14=""</formula>
    </cfRule>
  </conditionalFormatting>
  <conditionalFormatting sqref="HJ23:HO23 HJ25:HO25 HJ21:HO21 HJ34:HO34 HJ17:HO19 HJ27:HO27 HI37:HO37 HI31:HO32 HJ29:HO30 HI17:HI30 HI33:HI36 HI38">
    <cfRule type="expression" dxfId="480" priority="433">
      <formula>HJ$14=""</formula>
    </cfRule>
  </conditionalFormatting>
  <conditionalFormatting sqref="HJ25:HO25">
    <cfRule type="expression" dxfId="479" priority="432">
      <formula>HK$14=""</formula>
    </cfRule>
  </conditionalFormatting>
  <conditionalFormatting sqref="HJ25:HO25">
    <cfRule type="expression" dxfId="478" priority="431">
      <formula>HK$14=""</formula>
    </cfRule>
  </conditionalFormatting>
  <conditionalFormatting sqref="HJ25:HO25">
    <cfRule type="expression" dxfId="477" priority="430">
      <formula>HK$14=""</formula>
    </cfRule>
  </conditionalFormatting>
  <conditionalFormatting sqref="HJ25:HO25">
    <cfRule type="expression" dxfId="476" priority="429">
      <formula>HK$14=""</formula>
    </cfRule>
  </conditionalFormatting>
  <conditionalFormatting sqref="HL25:HO25">
    <cfRule type="expression" dxfId="475" priority="428">
      <formula>HM$14=""</formula>
    </cfRule>
  </conditionalFormatting>
  <conditionalFormatting sqref="HL25:HO25">
    <cfRule type="expression" dxfId="474" priority="427">
      <formula>HM$14=""</formula>
    </cfRule>
  </conditionalFormatting>
  <conditionalFormatting sqref="HJ23:HP23 HJ25:HP25 HJ21:HP21 HJ34:HP34 HJ17:HP19 HJ27:HP27 HI37:HP37 HI31:HP32 HJ29:HP30 HI17:HI30 HI33:HI36 HI38">
    <cfRule type="expression" dxfId="473" priority="426">
      <formula>HJ$14=""</formula>
    </cfRule>
  </conditionalFormatting>
  <conditionalFormatting sqref="HJ25:HP25">
    <cfRule type="expression" dxfId="472" priority="425">
      <formula>HK$14=""</formula>
    </cfRule>
  </conditionalFormatting>
  <conditionalFormatting sqref="HJ25:HP25">
    <cfRule type="expression" dxfId="471" priority="424">
      <formula>HK$14=""</formula>
    </cfRule>
  </conditionalFormatting>
  <conditionalFormatting sqref="HJ25:HP25">
    <cfRule type="expression" dxfId="470" priority="423">
      <formula>HK$14=""</formula>
    </cfRule>
  </conditionalFormatting>
  <conditionalFormatting sqref="HJ25:HP25">
    <cfRule type="expression" dxfId="469" priority="422">
      <formula>HK$14=""</formula>
    </cfRule>
  </conditionalFormatting>
  <conditionalFormatting sqref="HL25:HP25">
    <cfRule type="expression" dxfId="468" priority="421">
      <formula>HM$14=""</formula>
    </cfRule>
  </conditionalFormatting>
  <conditionalFormatting sqref="HL25:HP25">
    <cfRule type="expression" dxfId="467" priority="420">
      <formula>HM$14=""</formula>
    </cfRule>
  </conditionalFormatting>
  <conditionalFormatting sqref="HI22">
    <cfRule type="expression" dxfId="466" priority="419">
      <formula>HJ$14=""</formula>
    </cfRule>
  </conditionalFormatting>
  <conditionalFormatting sqref="HI22">
    <cfRule type="expression" dxfId="465" priority="418">
      <formula>HJ$14=""</formula>
    </cfRule>
  </conditionalFormatting>
  <conditionalFormatting sqref="HI22">
    <cfRule type="expression" dxfId="464" priority="417">
      <formula>HJ$14=""</formula>
    </cfRule>
  </conditionalFormatting>
  <conditionalFormatting sqref="HI22">
    <cfRule type="expression" dxfId="463" priority="416">
      <formula>HJ$14=""</formula>
    </cfRule>
  </conditionalFormatting>
  <conditionalFormatting sqref="HI22">
    <cfRule type="expression" dxfId="462" priority="415">
      <formula>HJ$14=""</formula>
    </cfRule>
  </conditionalFormatting>
  <conditionalFormatting sqref="HI24">
    <cfRule type="expression" dxfId="461" priority="414">
      <formula>HJ$14=""</formula>
    </cfRule>
  </conditionalFormatting>
  <conditionalFormatting sqref="HI24">
    <cfRule type="expression" dxfId="460" priority="413">
      <formula>HJ$14=""</formula>
    </cfRule>
  </conditionalFormatting>
  <conditionalFormatting sqref="HK23:HP23 HL25:HP25 HL21:HP21 HM34:HP34 HL17:HP19 HI17:HK17 HJ27:HP27 HI32:HI33 HJ32:HP32 HJ29:HP30 HI35:HI38 HI22 HI24 HI20 HI26:HI30 HJ37:HP37">
    <cfRule type="expression" dxfId="459" priority="412">
      <formula>HJ$14=""</formula>
    </cfRule>
  </conditionalFormatting>
  <conditionalFormatting sqref="HL25:HP25">
    <cfRule type="expression" dxfId="458" priority="411">
      <formula>HM$14=""</formula>
    </cfRule>
  </conditionalFormatting>
  <conditionalFormatting sqref="HL25:HP25">
    <cfRule type="expression" dxfId="457" priority="410">
      <formula>HM$14=""</formula>
    </cfRule>
  </conditionalFormatting>
  <conditionalFormatting sqref="HS23:HX23 HS25:HX25 HS21:HX21 HS34:HX34 HS17:HX19 HS27:HX27 HR37:HX37 HR31:HX32 HS29:HX30 HR17:HR30 HR33:HR36 HR38">
    <cfRule type="expression" dxfId="456" priority="409">
      <formula>HS$14=""</formula>
    </cfRule>
  </conditionalFormatting>
  <conditionalFormatting sqref="HS25:HX25">
    <cfRule type="expression" dxfId="455" priority="408">
      <formula>HT$14=""</formula>
    </cfRule>
  </conditionalFormatting>
  <conditionalFormatting sqref="HS25:HX25">
    <cfRule type="expression" dxfId="454" priority="407">
      <formula>HT$14=""</formula>
    </cfRule>
  </conditionalFormatting>
  <conditionalFormatting sqref="HS25:HX25">
    <cfRule type="expression" dxfId="453" priority="406">
      <formula>HT$14=""</formula>
    </cfRule>
  </conditionalFormatting>
  <conditionalFormatting sqref="HS25:HX25">
    <cfRule type="expression" dxfId="452" priority="405">
      <formula>HT$14=""</formula>
    </cfRule>
  </conditionalFormatting>
  <conditionalFormatting sqref="HU25:HX25">
    <cfRule type="expression" dxfId="451" priority="404">
      <formula>HV$14=""</formula>
    </cfRule>
  </conditionalFormatting>
  <conditionalFormatting sqref="HU25:HX25">
    <cfRule type="expression" dxfId="450" priority="403">
      <formula>HV$14=""</formula>
    </cfRule>
  </conditionalFormatting>
  <conditionalFormatting sqref="HS23:HY23 HS25:HY25 HS21:HY21 HS34:HY34 HS17:HY19 HS27:HY27 HR37:HY37 HR31:HY32 HS29:HY30 HR17:HR30 HR33:HR36 HR38">
    <cfRule type="expression" dxfId="449" priority="402">
      <formula>HS$14=""</formula>
    </cfRule>
  </conditionalFormatting>
  <conditionalFormatting sqref="HS25:HY25">
    <cfRule type="expression" dxfId="448" priority="401">
      <formula>HT$14=""</formula>
    </cfRule>
  </conditionalFormatting>
  <conditionalFormatting sqref="HS25:HY25">
    <cfRule type="expression" dxfId="447" priority="400">
      <formula>HT$14=""</formula>
    </cfRule>
  </conditionalFormatting>
  <conditionalFormatting sqref="HS25:HY25">
    <cfRule type="expression" dxfId="446" priority="399">
      <formula>HT$14=""</formula>
    </cfRule>
  </conditionalFormatting>
  <conditionalFormatting sqref="HS23:HX23 HS25:HX25 HS21:HX21 HS34:HX34 HS17:HX19 HS27:HX27 HR37:HX37 HR31:HX32 HS29:HX30 HR17:HR30 HR33:HR36 HR38">
    <cfRule type="expression" dxfId="445" priority="398">
      <formula>HS$14=""</formula>
    </cfRule>
  </conditionalFormatting>
  <conditionalFormatting sqref="HS25:HX25">
    <cfRule type="expression" dxfId="444" priority="397">
      <formula>HT$14=""</formula>
    </cfRule>
  </conditionalFormatting>
  <conditionalFormatting sqref="HS25:HX25">
    <cfRule type="expression" dxfId="443" priority="396">
      <formula>HT$14=""</formula>
    </cfRule>
  </conditionalFormatting>
  <conditionalFormatting sqref="HS25:HX25">
    <cfRule type="expression" dxfId="442" priority="395">
      <formula>HT$14=""</formula>
    </cfRule>
  </conditionalFormatting>
  <conditionalFormatting sqref="HS25:HX25">
    <cfRule type="expression" dxfId="441" priority="394">
      <formula>HT$14=""</formula>
    </cfRule>
  </conditionalFormatting>
  <conditionalFormatting sqref="HU25:HX25">
    <cfRule type="expression" dxfId="440" priority="393">
      <formula>HV$14=""</formula>
    </cfRule>
  </conditionalFormatting>
  <conditionalFormatting sqref="HU25:HX25">
    <cfRule type="expression" dxfId="439" priority="392">
      <formula>HV$14=""</formula>
    </cfRule>
  </conditionalFormatting>
  <conditionalFormatting sqref="HS23:HY23 HS25:HY25 HS21:HY21 HS34:HY34 HS17:HY19 HS27:HY27 HR37:HY37 HR31:HY32 HS29:HY30 HR17:HR30 HR33:HR36 HR38">
    <cfRule type="expression" dxfId="438" priority="391">
      <formula>HS$14=""</formula>
    </cfRule>
  </conditionalFormatting>
  <conditionalFormatting sqref="HS25:HY25">
    <cfRule type="expression" dxfId="437" priority="390">
      <formula>HT$14=""</formula>
    </cfRule>
  </conditionalFormatting>
  <conditionalFormatting sqref="HS25:HY25">
    <cfRule type="expression" dxfId="436" priority="389">
      <formula>HT$14=""</formula>
    </cfRule>
  </conditionalFormatting>
  <conditionalFormatting sqref="HS25:HY25">
    <cfRule type="expression" dxfId="435" priority="388">
      <formula>HT$14=""</formula>
    </cfRule>
  </conditionalFormatting>
  <conditionalFormatting sqref="HS25:HY25">
    <cfRule type="expression" dxfId="434" priority="387">
      <formula>HT$14=""</formula>
    </cfRule>
  </conditionalFormatting>
  <conditionalFormatting sqref="HU25:HY25">
    <cfRule type="expression" dxfId="433" priority="386">
      <formula>HV$14=""</formula>
    </cfRule>
  </conditionalFormatting>
  <conditionalFormatting sqref="HU25:HY25">
    <cfRule type="expression" dxfId="432" priority="385">
      <formula>HV$14=""</formula>
    </cfRule>
  </conditionalFormatting>
  <conditionalFormatting sqref="HR22">
    <cfRule type="expression" dxfId="431" priority="384">
      <formula>HS$14=""</formula>
    </cfRule>
  </conditionalFormatting>
  <conditionalFormatting sqref="HR22">
    <cfRule type="expression" dxfId="430" priority="383">
      <formula>HS$14=""</formula>
    </cfRule>
  </conditionalFormatting>
  <conditionalFormatting sqref="HR22">
    <cfRule type="expression" dxfId="429" priority="382">
      <formula>HS$14=""</formula>
    </cfRule>
  </conditionalFormatting>
  <conditionalFormatting sqref="HR22">
    <cfRule type="expression" dxfId="428" priority="381">
      <formula>HS$14=""</formula>
    </cfRule>
  </conditionalFormatting>
  <conditionalFormatting sqref="HR22">
    <cfRule type="expression" dxfId="427" priority="380">
      <formula>HS$14=""</formula>
    </cfRule>
  </conditionalFormatting>
  <conditionalFormatting sqref="HR24">
    <cfRule type="expression" dxfId="426" priority="379">
      <formula>HS$14=""</formula>
    </cfRule>
  </conditionalFormatting>
  <conditionalFormatting sqref="HR24">
    <cfRule type="expression" dxfId="425" priority="378">
      <formula>HS$14=""</formula>
    </cfRule>
  </conditionalFormatting>
  <conditionalFormatting sqref="HT23:HY23 HU25:HY25 HU21:HY21 HV34:HY34 HU17:HY19 HR17:HT17 HS27:HY27 HR32:HR33 HS32:HY32 HS29:HY30 HR35:HR38 HR22 HR24 HR20 HR26:HR30 HS37:HY37">
    <cfRule type="expression" dxfId="424" priority="377">
      <formula>HS$14=""</formula>
    </cfRule>
  </conditionalFormatting>
  <conditionalFormatting sqref="HU25:HY25">
    <cfRule type="expression" dxfId="423" priority="376">
      <formula>HV$14=""</formula>
    </cfRule>
  </conditionalFormatting>
  <conditionalFormatting sqref="HU25:HY25">
    <cfRule type="expression" dxfId="422" priority="375">
      <formula>HV$14=""</formula>
    </cfRule>
  </conditionalFormatting>
  <conditionalFormatting sqref="IB23:IG23 IB25:IG25 IB21:IG21 IB34:IG34 IB17:IG19 IB27:IG27 IA37:IG37 IA31:IG32 IB29:IG30 IA17:IA30 IA33:IA36 IA38">
    <cfRule type="expression" dxfId="421" priority="374">
      <formula>IB$14=""</formula>
    </cfRule>
  </conditionalFormatting>
  <conditionalFormatting sqref="IB25:IG25">
    <cfRule type="expression" dxfId="420" priority="373">
      <formula>IC$14=""</formula>
    </cfRule>
  </conditionalFormatting>
  <conditionalFormatting sqref="IB25:IG25">
    <cfRule type="expression" dxfId="419" priority="372">
      <formula>IC$14=""</formula>
    </cfRule>
  </conditionalFormatting>
  <conditionalFormatting sqref="IB25:IG25">
    <cfRule type="expression" dxfId="418" priority="371">
      <formula>IC$14=""</formula>
    </cfRule>
  </conditionalFormatting>
  <conditionalFormatting sqref="IB25:IG25">
    <cfRule type="expression" dxfId="417" priority="370">
      <formula>IC$14=""</formula>
    </cfRule>
  </conditionalFormatting>
  <conditionalFormatting sqref="ID25:IG25">
    <cfRule type="expression" dxfId="416" priority="369">
      <formula>IE$14=""</formula>
    </cfRule>
  </conditionalFormatting>
  <conditionalFormatting sqref="ID25:IG25">
    <cfRule type="expression" dxfId="415" priority="368">
      <formula>IE$14=""</formula>
    </cfRule>
  </conditionalFormatting>
  <conditionalFormatting sqref="IB23:IH23 IB25:IH25 IB21:IH21 IB34:IH34 IB17:IH19 IB27:IH27 IA37:IH37 IA31:IH32 IB29:IH30 IA17:IA30 IA33:IA36 IA38">
    <cfRule type="expression" dxfId="414" priority="367">
      <formula>IB$14=""</formula>
    </cfRule>
  </conditionalFormatting>
  <conditionalFormatting sqref="IB25:IH25">
    <cfRule type="expression" dxfId="413" priority="366">
      <formula>IC$14=""</formula>
    </cfRule>
  </conditionalFormatting>
  <conditionalFormatting sqref="IB25:IH25">
    <cfRule type="expression" dxfId="412" priority="365">
      <formula>IC$14=""</formula>
    </cfRule>
  </conditionalFormatting>
  <conditionalFormatting sqref="IB25:IH25">
    <cfRule type="expression" dxfId="411" priority="364">
      <formula>IC$14=""</formula>
    </cfRule>
  </conditionalFormatting>
  <conditionalFormatting sqref="IB23:IG23 IB25:IG25 IB21:IG21 IB34:IG34 IB17:IG19 IB27:IG27 IA37:IG37 IA31:IG32 IB29:IG30 IA17:IA30 IA33:IA36 IA38">
    <cfRule type="expression" dxfId="410" priority="363">
      <formula>IB$14=""</formula>
    </cfRule>
  </conditionalFormatting>
  <conditionalFormatting sqref="IB25:IG25">
    <cfRule type="expression" dxfId="409" priority="362">
      <formula>IC$14=""</formula>
    </cfRule>
  </conditionalFormatting>
  <conditionalFormatting sqref="IB25:IG25">
    <cfRule type="expression" dxfId="408" priority="361">
      <formula>IC$14=""</formula>
    </cfRule>
  </conditionalFormatting>
  <conditionalFormatting sqref="IB25:IG25">
    <cfRule type="expression" dxfId="407" priority="360">
      <formula>IC$14=""</formula>
    </cfRule>
  </conditionalFormatting>
  <conditionalFormatting sqref="IB25:IG25">
    <cfRule type="expression" dxfId="406" priority="359">
      <formula>IC$14=""</formula>
    </cfRule>
  </conditionalFormatting>
  <conditionalFormatting sqref="ID25:IG25">
    <cfRule type="expression" dxfId="405" priority="358">
      <formula>IE$14=""</formula>
    </cfRule>
  </conditionalFormatting>
  <conditionalFormatting sqref="ID25:IG25">
    <cfRule type="expression" dxfId="404" priority="357">
      <formula>IE$14=""</formula>
    </cfRule>
  </conditionalFormatting>
  <conditionalFormatting sqref="IB23:IH23 IB25:IH25 IB21:IH21 IB34:IH34 IB17:IH19 IB27:IH27 IA37:IH37 IA31:IH32 IB29:IH30 IA17:IA30 IA33:IA36 IA38">
    <cfRule type="expression" dxfId="403" priority="356">
      <formula>IB$14=""</formula>
    </cfRule>
  </conditionalFormatting>
  <conditionalFormatting sqref="IB25:IH25">
    <cfRule type="expression" dxfId="402" priority="355">
      <formula>IC$14=""</formula>
    </cfRule>
  </conditionalFormatting>
  <conditionalFormatting sqref="IB25:IH25">
    <cfRule type="expression" dxfId="401" priority="354">
      <formula>IC$14=""</formula>
    </cfRule>
  </conditionalFormatting>
  <conditionalFormatting sqref="IB25:IH25">
    <cfRule type="expression" dxfId="400" priority="353">
      <formula>IC$14=""</formula>
    </cfRule>
  </conditionalFormatting>
  <conditionalFormatting sqref="IB25:IH25">
    <cfRule type="expression" dxfId="399" priority="352">
      <formula>IC$14=""</formula>
    </cfRule>
  </conditionalFormatting>
  <conditionalFormatting sqref="ID25:IH25">
    <cfRule type="expression" dxfId="398" priority="351">
      <formula>IE$14=""</formula>
    </cfRule>
  </conditionalFormatting>
  <conditionalFormatting sqref="ID25:IH25">
    <cfRule type="expression" dxfId="397" priority="350">
      <formula>IE$14=""</formula>
    </cfRule>
  </conditionalFormatting>
  <conditionalFormatting sqref="IA22">
    <cfRule type="expression" dxfId="396" priority="349">
      <formula>IB$14=""</formula>
    </cfRule>
  </conditionalFormatting>
  <conditionalFormatting sqref="IA22">
    <cfRule type="expression" dxfId="395" priority="348">
      <formula>IB$14=""</formula>
    </cfRule>
  </conditionalFormatting>
  <conditionalFormatting sqref="IA22">
    <cfRule type="expression" dxfId="394" priority="347">
      <formula>IB$14=""</formula>
    </cfRule>
  </conditionalFormatting>
  <conditionalFormatting sqref="IA22">
    <cfRule type="expression" dxfId="393" priority="346">
      <formula>IB$14=""</formula>
    </cfRule>
  </conditionalFormatting>
  <conditionalFormatting sqref="IA22">
    <cfRule type="expression" dxfId="392" priority="345">
      <formula>IB$14=""</formula>
    </cfRule>
  </conditionalFormatting>
  <conditionalFormatting sqref="IA24">
    <cfRule type="expression" dxfId="391" priority="344">
      <formula>IB$14=""</formula>
    </cfRule>
  </conditionalFormatting>
  <conditionalFormatting sqref="IA24">
    <cfRule type="expression" dxfId="390" priority="343">
      <formula>IB$14=""</formula>
    </cfRule>
  </conditionalFormatting>
  <conditionalFormatting sqref="IC23:IH23 ID25:IH25 ID21:IH21 IE34:IH34 ID17:IH19 IA17:IC17 IB27:IH27 IA32:IA33 IB32:IH32 IB29:IH30 IA35:IA38 IA22 IA24 IA20 IA26:IA30 IB37:IH37">
    <cfRule type="expression" dxfId="389" priority="342">
      <formula>IB$14=""</formula>
    </cfRule>
  </conditionalFormatting>
  <conditionalFormatting sqref="ID25:IH25">
    <cfRule type="expression" dxfId="388" priority="341">
      <formula>IE$14=""</formula>
    </cfRule>
  </conditionalFormatting>
  <conditionalFormatting sqref="ID25:IH25">
    <cfRule type="expression" dxfId="387" priority="340">
      <formula>IE$14=""</formula>
    </cfRule>
  </conditionalFormatting>
  <conditionalFormatting sqref="IK23:IP23 IK25:IP25 IK21:IP21 IK34:IP34 IK17:IP19 IK27:IP27 IJ37:IP37 IJ31:IP32 IK29:IP30 IJ17:IJ30 IJ33:IJ36 IJ38">
    <cfRule type="expression" dxfId="386" priority="339">
      <formula>IK$14=""</formula>
    </cfRule>
  </conditionalFormatting>
  <conditionalFormatting sqref="IK25:IP25">
    <cfRule type="expression" dxfId="385" priority="338">
      <formula>IL$14=""</formula>
    </cfRule>
  </conditionalFormatting>
  <conditionalFormatting sqref="IK25:IP25">
    <cfRule type="expression" dxfId="384" priority="337">
      <formula>IL$14=""</formula>
    </cfRule>
  </conditionalFormatting>
  <conditionalFormatting sqref="IK25:IP25">
    <cfRule type="expression" dxfId="383" priority="336">
      <formula>IL$14=""</formula>
    </cfRule>
  </conditionalFormatting>
  <conditionalFormatting sqref="IK25:IP25">
    <cfRule type="expression" dxfId="382" priority="335">
      <formula>IL$14=""</formula>
    </cfRule>
  </conditionalFormatting>
  <conditionalFormatting sqref="IM25:IP25">
    <cfRule type="expression" dxfId="381" priority="334">
      <formula>IN$14=""</formula>
    </cfRule>
  </conditionalFormatting>
  <conditionalFormatting sqref="IM25:IP25">
    <cfRule type="expression" dxfId="380" priority="333">
      <formula>IN$14=""</formula>
    </cfRule>
  </conditionalFormatting>
  <conditionalFormatting sqref="IK23:IQ23 IK25:IQ25 IK21:IQ21 IK34:IQ34 IK17:IQ19 IK27:IQ27 IJ37:IQ37 IJ31:IQ32 IK29:IQ30 IJ17:IJ30 IJ33:IJ36 IJ38">
    <cfRule type="expression" dxfId="379" priority="332">
      <formula>IK$14=""</formula>
    </cfRule>
  </conditionalFormatting>
  <conditionalFormatting sqref="IK25:IQ25">
    <cfRule type="expression" dxfId="378" priority="331">
      <formula>IL$14=""</formula>
    </cfRule>
  </conditionalFormatting>
  <conditionalFormatting sqref="IK25:IQ25">
    <cfRule type="expression" dxfId="377" priority="330">
      <formula>IL$14=""</formula>
    </cfRule>
  </conditionalFormatting>
  <conditionalFormatting sqref="IK25:IQ25">
    <cfRule type="expression" dxfId="376" priority="329">
      <formula>IL$14=""</formula>
    </cfRule>
  </conditionalFormatting>
  <conditionalFormatting sqref="IK23:IP23 IK25:IP25 IK21:IP21 IK34:IP34 IK17:IP19 IK27:IP27 IJ37:IP37 IJ31:IP32 IK29:IP30 IJ17:IJ30 IJ33:IJ36 IJ38">
    <cfRule type="expression" dxfId="375" priority="328">
      <formula>IK$14=""</formula>
    </cfRule>
  </conditionalFormatting>
  <conditionalFormatting sqref="IK25:IP25">
    <cfRule type="expression" dxfId="374" priority="327">
      <formula>IL$14=""</formula>
    </cfRule>
  </conditionalFormatting>
  <conditionalFormatting sqref="IK25:IP25">
    <cfRule type="expression" dxfId="373" priority="326">
      <formula>IL$14=""</formula>
    </cfRule>
  </conditionalFormatting>
  <conditionalFormatting sqref="IK25:IP25">
    <cfRule type="expression" dxfId="372" priority="325">
      <formula>IL$14=""</formula>
    </cfRule>
  </conditionalFormatting>
  <conditionalFormatting sqref="IK25:IP25">
    <cfRule type="expression" dxfId="371" priority="324">
      <formula>IL$14=""</formula>
    </cfRule>
  </conditionalFormatting>
  <conditionalFormatting sqref="IM25:IP25">
    <cfRule type="expression" dxfId="370" priority="323">
      <formula>IN$14=""</formula>
    </cfRule>
  </conditionalFormatting>
  <conditionalFormatting sqref="IM25:IP25">
    <cfRule type="expression" dxfId="369" priority="322">
      <formula>IN$14=""</formula>
    </cfRule>
  </conditionalFormatting>
  <conditionalFormatting sqref="IK23:IQ23 IK25:IQ25 IK21:IQ21 IK34:IQ34 IK17:IQ19 IK27:IQ27 IJ37:IQ37 IJ31:IQ32 IK29:IQ30 IJ17:IJ30 IJ33:IJ36 IJ38">
    <cfRule type="expression" dxfId="368" priority="321">
      <formula>IK$14=""</formula>
    </cfRule>
  </conditionalFormatting>
  <conditionalFormatting sqref="IK25:IQ25">
    <cfRule type="expression" dxfId="367" priority="320">
      <formula>IL$14=""</formula>
    </cfRule>
  </conditionalFormatting>
  <conditionalFormatting sqref="IK25:IQ25">
    <cfRule type="expression" dxfId="366" priority="319">
      <formula>IL$14=""</formula>
    </cfRule>
  </conditionalFormatting>
  <conditionalFormatting sqref="IK25:IQ25">
    <cfRule type="expression" dxfId="365" priority="318">
      <formula>IL$14=""</formula>
    </cfRule>
  </conditionalFormatting>
  <conditionalFormatting sqref="IK25:IQ25">
    <cfRule type="expression" dxfId="364" priority="317">
      <formula>IL$14=""</formula>
    </cfRule>
  </conditionalFormatting>
  <conditionalFormatting sqref="IM25:IQ25">
    <cfRule type="expression" dxfId="363" priority="316">
      <formula>IN$14=""</formula>
    </cfRule>
  </conditionalFormatting>
  <conditionalFormatting sqref="IM25:IQ25">
    <cfRule type="expression" dxfId="362" priority="315">
      <formula>IN$14=""</formula>
    </cfRule>
  </conditionalFormatting>
  <conditionalFormatting sqref="IJ22">
    <cfRule type="expression" dxfId="361" priority="314">
      <formula>IK$14=""</formula>
    </cfRule>
  </conditionalFormatting>
  <conditionalFormatting sqref="IJ22">
    <cfRule type="expression" dxfId="360" priority="313">
      <formula>IK$14=""</formula>
    </cfRule>
  </conditionalFormatting>
  <conditionalFormatting sqref="IJ22">
    <cfRule type="expression" dxfId="359" priority="312">
      <formula>IK$14=""</formula>
    </cfRule>
  </conditionalFormatting>
  <conditionalFormatting sqref="IJ22">
    <cfRule type="expression" dxfId="358" priority="311">
      <formula>IK$14=""</formula>
    </cfRule>
  </conditionalFormatting>
  <conditionalFormatting sqref="IJ22">
    <cfRule type="expression" dxfId="357" priority="310">
      <formula>IK$14=""</formula>
    </cfRule>
  </conditionalFormatting>
  <conditionalFormatting sqref="IJ24">
    <cfRule type="expression" dxfId="356" priority="309">
      <formula>IK$14=""</formula>
    </cfRule>
  </conditionalFormatting>
  <conditionalFormatting sqref="IJ24">
    <cfRule type="expression" dxfId="355" priority="308">
      <formula>IK$14=""</formula>
    </cfRule>
  </conditionalFormatting>
  <conditionalFormatting sqref="IL23:IQ23 IM25:IQ25 IM21:IQ21 IN34:IQ34 IM17:IQ19 IJ17:IL17 IK27:IQ27 IJ32:IJ33 IK32:IQ32 IK29:IQ30 IJ35:IJ38 IJ22 IJ24 IJ20 IJ26:IJ30 IK37:IQ37">
    <cfRule type="expression" dxfId="354" priority="307">
      <formula>IK$14=""</formula>
    </cfRule>
  </conditionalFormatting>
  <conditionalFormatting sqref="IM25:IQ25">
    <cfRule type="expression" dxfId="353" priority="306">
      <formula>IN$14=""</formula>
    </cfRule>
  </conditionalFormatting>
  <conditionalFormatting sqref="IM25:IQ25">
    <cfRule type="expression" dxfId="352" priority="305">
      <formula>IN$14=""</formula>
    </cfRule>
  </conditionalFormatting>
  <conditionalFormatting sqref="IT23:IY23 IT25:IY25 IT21:IY21 IT34:IY34 IT17:IY19 IT27:IY27 IS37:IY37 IS31:IY32 IT29:IY30 IS17:IS30 IS33:IS36 IS38">
    <cfRule type="expression" dxfId="351" priority="304">
      <formula>IT$14=""</formula>
    </cfRule>
  </conditionalFormatting>
  <conditionalFormatting sqref="IT25:IY25">
    <cfRule type="expression" dxfId="350" priority="303">
      <formula>IU$14=""</formula>
    </cfRule>
  </conditionalFormatting>
  <conditionalFormatting sqref="IT25:IY25">
    <cfRule type="expression" dxfId="349" priority="302">
      <formula>IU$14=""</formula>
    </cfRule>
  </conditionalFormatting>
  <conditionalFormatting sqref="IT25:IY25">
    <cfRule type="expression" dxfId="348" priority="301">
      <formula>IU$14=""</formula>
    </cfRule>
  </conditionalFormatting>
  <conditionalFormatting sqref="IT25:IY25">
    <cfRule type="expression" dxfId="347" priority="300">
      <formula>IU$14=""</formula>
    </cfRule>
  </conditionalFormatting>
  <conditionalFormatting sqref="IV25:IY25">
    <cfRule type="expression" dxfId="346" priority="299">
      <formula>IW$14=""</formula>
    </cfRule>
  </conditionalFormatting>
  <conditionalFormatting sqref="IV25:IY25">
    <cfRule type="expression" dxfId="345" priority="298">
      <formula>IW$14=""</formula>
    </cfRule>
  </conditionalFormatting>
  <conditionalFormatting sqref="IT23:IZ23 IT25:IZ25 IT21:IZ21 IT34:IZ34 IT17:IZ19 IT27:IZ27 IS37:IZ37 IS31:IZ32 IT29:IZ30 IS17:IS30 IS33:IS36 IS38">
    <cfRule type="expression" dxfId="344" priority="297">
      <formula>IT$14=""</formula>
    </cfRule>
  </conditionalFormatting>
  <conditionalFormatting sqref="IT25:IZ25">
    <cfRule type="expression" dxfId="343" priority="296">
      <formula>IU$14=""</formula>
    </cfRule>
  </conditionalFormatting>
  <conditionalFormatting sqref="IT25:IZ25">
    <cfRule type="expression" dxfId="342" priority="295">
      <formula>IU$14=""</formula>
    </cfRule>
  </conditionalFormatting>
  <conditionalFormatting sqref="IT25:IZ25">
    <cfRule type="expression" dxfId="341" priority="294">
      <formula>IU$14=""</formula>
    </cfRule>
  </conditionalFormatting>
  <conditionalFormatting sqref="IT23:IY23 IT25:IY25 IT21:IY21 IT34:IY34 IT17:IY19 IT27:IY27 IS37:IY37 IS31:IY32 IT29:IY30 IS17:IS30 IS33:IS36 IS38">
    <cfRule type="expression" dxfId="340" priority="293">
      <formula>IT$14=""</formula>
    </cfRule>
  </conditionalFormatting>
  <conditionalFormatting sqref="IT25:IY25">
    <cfRule type="expression" dxfId="339" priority="292">
      <formula>IU$14=""</formula>
    </cfRule>
  </conditionalFormatting>
  <conditionalFormatting sqref="IT25:IY25">
    <cfRule type="expression" dxfId="338" priority="291">
      <formula>IU$14=""</formula>
    </cfRule>
  </conditionalFormatting>
  <conditionalFormatting sqref="IT25:IY25">
    <cfRule type="expression" dxfId="337" priority="290">
      <formula>IU$14=""</formula>
    </cfRule>
  </conditionalFormatting>
  <conditionalFormatting sqref="IT25:IY25">
    <cfRule type="expression" dxfId="336" priority="289">
      <formula>IU$14=""</formula>
    </cfRule>
  </conditionalFormatting>
  <conditionalFormatting sqref="IV25:IY25">
    <cfRule type="expression" dxfId="335" priority="288">
      <formula>IW$14=""</formula>
    </cfRule>
  </conditionalFormatting>
  <conditionalFormatting sqref="IV25:IY25">
    <cfRule type="expression" dxfId="334" priority="287">
      <formula>IW$14=""</formula>
    </cfRule>
  </conditionalFormatting>
  <conditionalFormatting sqref="IT23:IZ23 IT25:IZ25 IT21:IZ21 IT34:IZ34 IT17:IZ19 IT27:IZ27 IS37:IZ37 IS31:IZ32 IT29:IZ30 IS17:IS30 IS33:IS36 IS38">
    <cfRule type="expression" dxfId="333" priority="286">
      <formula>IT$14=""</formula>
    </cfRule>
  </conditionalFormatting>
  <conditionalFormatting sqref="IT25:IZ25">
    <cfRule type="expression" dxfId="332" priority="285">
      <formula>IU$14=""</formula>
    </cfRule>
  </conditionalFormatting>
  <conditionalFormatting sqref="IT25:IZ25">
    <cfRule type="expression" dxfId="331" priority="284">
      <formula>IU$14=""</formula>
    </cfRule>
  </conditionalFormatting>
  <conditionalFormatting sqref="IT25:IZ25">
    <cfRule type="expression" dxfId="330" priority="283">
      <formula>IU$14=""</formula>
    </cfRule>
  </conditionalFormatting>
  <conditionalFormatting sqref="IT25:IZ25">
    <cfRule type="expression" dxfId="329" priority="282">
      <formula>IU$14=""</formula>
    </cfRule>
  </conditionalFormatting>
  <conditionalFormatting sqref="IV25:IZ25">
    <cfRule type="expression" dxfId="328" priority="281">
      <formula>IW$14=""</formula>
    </cfRule>
  </conditionalFormatting>
  <conditionalFormatting sqref="IV25:IZ25">
    <cfRule type="expression" dxfId="327" priority="280">
      <formula>IW$14=""</formula>
    </cfRule>
  </conditionalFormatting>
  <conditionalFormatting sqref="IS22">
    <cfRule type="expression" dxfId="326" priority="279">
      <formula>IT$14=""</formula>
    </cfRule>
  </conditionalFormatting>
  <conditionalFormatting sqref="IS22">
    <cfRule type="expression" dxfId="325" priority="278">
      <formula>IT$14=""</formula>
    </cfRule>
  </conditionalFormatting>
  <conditionalFormatting sqref="IS22">
    <cfRule type="expression" dxfId="324" priority="277">
      <formula>IT$14=""</formula>
    </cfRule>
  </conditionalFormatting>
  <conditionalFormatting sqref="IS22">
    <cfRule type="expression" dxfId="323" priority="276">
      <formula>IT$14=""</formula>
    </cfRule>
  </conditionalFormatting>
  <conditionalFormatting sqref="IS22">
    <cfRule type="expression" dxfId="322" priority="275">
      <formula>IT$14=""</formula>
    </cfRule>
  </conditionalFormatting>
  <conditionalFormatting sqref="IS24">
    <cfRule type="expression" dxfId="321" priority="274">
      <formula>IT$14=""</formula>
    </cfRule>
  </conditionalFormatting>
  <conditionalFormatting sqref="IS24">
    <cfRule type="expression" dxfId="320" priority="273">
      <formula>IT$14=""</formula>
    </cfRule>
  </conditionalFormatting>
  <conditionalFormatting sqref="IU23:IZ23 IV25:IZ25 IV21:IZ21 IW34:IZ34 IV17:IZ19 IS17:IU17 IT27:IZ27 IS32:IS33 IT32:IZ32 IT29:IZ30 IS35:IS38 IS22 IS24 IS20 IS26:IS30 IT37:IZ37">
    <cfRule type="expression" dxfId="319" priority="272">
      <formula>IT$14=""</formula>
    </cfRule>
  </conditionalFormatting>
  <conditionalFormatting sqref="IV25:IZ25">
    <cfRule type="expression" dxfId="318" priority="271">
      <formula>IW$14=""</formula>
    </cfRule>
  </conditionalFormatting>
  <conditionalFormatting sqref="IV25:IZ25">
    <cfRule type="expression" dxfId="317" priority="270">
      <formula>IW$14=""</formula>
    </cfRule>
  </conditionalFormatting>
  <conditionalFormatting sqref="JC23:JH23 JC25:JH25 JC21:JH21 JC34:JH34 JC17:JH19 JC27:JH27 JB37:JH37 JB31:JH32 JC29:JH30 JB17:JB30 JB33:JB36 JB38">
    <cfRule type="expression" dxfId="316" priority="269">
      <formula>JC$14=""</formula>
    </cfRule>
  </conditionalFormatting>
  <conditionalFormatting sqref="JC25:JH25">
    <cfRule type="expression" dxfId="315" priority="268">
      <formula>JD$14=""</formula>
    </cfRule>
  </conditionalFormatting>
  <conditionalFormatting sqref="JC25:JH25">
    <cfRule type="expression" dxfId="314" priority="267">
      <formula>JD$14=""</formula>
    </cfRule>
  </conditionalFormatting>
  <conditionalFormatting sqref="JC25:JH25">
    <cfRule type="expression" dxfId="313" priority="266">
      <formula>JD$14=""</formula>
    </cfRule>
  </conditionalFormatting>
  <conditionalFormatting sqref="JC25:JH25">
    <cfRule type="expression" dxfId="312" priority="265">
      <formula>JD$14=""</formula>
    </cfRule>
  </conditionalFormatting>
  <conditionalFormatting sqref="JE25:JH25">
    <cfRule type="expression" dxfId="311" priority="264">
      <formula>JF$14=""</formula>
    </cfRule>
  </conditionalFormatting>
  <conditionalFormatting sqref="JE25:JH25">
    <cfRule type="expression" dxfId="310" priority="263">
      <formula>JF$14=""</formula>
    </cfRule>
  </conditionalFormatting>
  <conditionalFormatting sqref="JC23:JI23 JC25:JI25 JC21:JI21 JC34:JI34 JC17:JI19 JC27:JI27 JB37:JI37 JB31:JI32 JC29:JI30 JB17:JB30 JB33:JB36 JB38">
    <cfRule type="expression" dxfId="309" priority="262">
      <formula>JC$14=""</formula>
    </cfRule>
  </conditionalFormatting>
  <conditionalFormatting sqref="JC25:JI25">
    <cfRule type="expression" dxfId="308" priority="261">
      <formula>JD$14=""</formula>
    </cfRule>
  </conditionalFormatting>
  <conditionalFormatting sqref="JC25:JI25">
    <cfRule type="expression" dxfId="307" priority="260">
      <formula>JD$14=""</formula>
    </cfRule>
  </conditionalFormatting>
  <conditionalFormatting sqref="JC25:JI25">
    <cfRule type="expression" dxfId="306" priority="259">
      <formula>JD$14=""</formula>
    </cfRule>
  </conditionalFormatting>
  <conditionalFormatting sqref="JC23:JH23 JC25:JH25 JC21:JH21 JC34:JH34 JC17:JH19 JC27:JH27 JB37:JH37 JB31:JH32 JC29:JH30 JB17:JB30 JB33:JB36 JB38">
    <cfRule type="expression" dxfId="305" priority="258">
      <formula>JC$14=""</formula>
    </cfRule>
  </conditionalFormatting>
  <conditionalFormatting sqref="JC25:JH25">
    <cfRule type="expression" dxfId="304" priority="257">
      <formula>JD$14=""</formula>
    </cfRule>
  </conditionalFormatting>
  <conditionalFormatting sqref="JC25:JH25">
    <cfRule type="expression" dxfId="303" priority="256">
      <formula>JD$14=""</formula>
    </cfRule>
  </conditionalFormatting>
  <conditionalFormatting sqref="JC25:JH25">
    <cfRule type="expression" dxfId="302" priority="255">
      <formula>JD$14=""</formula>
    </cfRule>
  </conditionalFormatting>
  <conditionalFormatting sqref="JC25:JH25">
    <cfRule type="expression" dxfId="301" priority="254">
      <formula>JD$14=""</formula>
    </cfRule>
  </conditionalFormatting>
  <conditionalFormatting sqref="JE25:JH25">
    <cfRule type="expression" dxfId="300" priority="253">
      <formula>JF$14=""</formula>
    </cfRule>
  </conditionalFormatting>
  <conditionalFormatting sqref="JE25:JH25">
    <cfRule type="expression" dxfId="299" priority="252">
      <formula>JF$14=""</formula>
    </cfRule>
  </conditionalFormatting>
  <conditionalFormatting sqref="JC23:JI23 JC25:JI25 JC21:JI21 JC34:JI34 JC17:JI19 JC27:JI27 JB37:JI37 JB31:JI32 JC29:JI30 JB17:JB30 JB33:JB36 JB38">
    <cfRule type="expression" dxfId="298" priority="251">
      <formula>JC$14=""</formula>
    </cfRule>
  </conditionalFormatting>
  <conditionalFormatting sqref="JC25:JI25">
    <cfRule type="expression" dxfId="297" priority="250">
      <formula>JD$14=""</formula>
    </cfRule>
  </conditionalFormatting>
  <conditionalFormatting sqref="JC25:JI25">
    <cfRule type="expression" dxfId="296" priority="249">
      <formula>JD$14=""</formula>
    </cfRule>
  </conditionalFormatting>
  <conditionalFormatting sqref="JC25:JI25">
    <cfRule type="expression" dxfId="295" priority="248">
      <formula>JD$14=""</formula>
    </cfRule>
  </conditionalFormatting>
  <conditionalFormatting sqref="JC25:JI25">
    <cfRule type="expression" dxfId="294" priority="247">
      <formula>JD$14=""</formula>
    </cfRule>
  </conditionalFormatting>
  <conditionalFormatting sqref="JE25:JI25">
    <cfRule type="expression" dxfId="293" priority="246">
      <formula>JF$14=""</formula>
    </cfRule>
  </conditionalFormatting>
  <conditionalFormatting sqref="JE25:JI25">
    <cfRule type="expression" dxfId="292" priority="245">
      <formula>JF$14=""</formula>
    </cfRule>
  </conditionalFormatting>
  <conditionalFormatting sqref="JB22">
    <cfRule type="expression" dxfId="291" priority="244">
      <formula>JC$14=""</formula>
    </cfRule>
  </conditionalFormatting>
  <conditionalFormatting sqref="JB22">
    <cfRule type="expression" dxfId="290" priority="243">
      <formula>JC$14=""</formula>
    </cfRule>
  </conditionalFormatting>
  <conditionalFormatting sqref="JB22">
    <cfRule type="expression" dxfId="289" priority="242">
      <formula>JC$14=""</formula>
    </cfRule>
  </conditionalFormatting>
  <conditionalFormatting sqref="JB22">
    <cfRule type="expression" dxfId="288" priority="241">
      <formula>JC$14=""</formula>
    </cfRule>
  </conditionalFormatting>
  <conditionalFormatting sqref="JB22">
    <cfRule type="expression" dxfId="287" priority="240">
      <formula>JC$14=""</formula>
    </cfRule>
  </conditionalFormatting>
  <conditionalFormatting sqref="JB24">
    <cfRule type="expression" dxfId="286" priority="239">
      <formula>JC$14=""</formula>
    </cfRule>
  </conditionalFormatting>
  <conditionalFormatting sqref="JB24">
    <cfRule type="expression" dxfId="285" priority="238">
      <formula>JC$14=""</formula>
    </cfRule>
  </conditionalFormatting>
  <conditionalFormatting sqref="JD23:JI23 JE25:JI25 JE21:JI21 JF34:JI34 JE17:JI19 JB17:JD17 JC27:JI27 JB32:JB33 JC32:JI32 JC29:JI30 JB35:JB38 JB22 JB24 JB20 JB26:JB30 JC37:JI37">
    <cfRule type="expression" dxfId="284" priority="237">
      <formula>JC$14=""</formula>
    </cfRule>
  </conditionalFormatting>
  <conditionalFormatting sqref="JE25:JI25">
    <cfRule type="expression" dxfId="283" priority="236">
      <formula>JF$14=""</formula>
    </cfRule>
  </conditionalFormatting>
  <conditionalFormatting sqref="JE25:JI25">
    <cfRule type="expression" dxfId="282" priority="235">
      <formula>JF$14=""</formula>
    </cfRule>
  </conditionalFormatting>
  <conditionalFormatting sqref="JL23:JQ23 JL25:JQ25 JL21:JQ21 JL34:JQ34 JL17:JQ19 JL27:JQ27 JK37:JQ37 JK31:JQ32 JL29:JQ30 JK17:JK30 JK33:JK36 JK38">
    <cfRule type="expression" dxfId="281" priority="234">
      <formula>JL$14=""</formula>
    </cfRule>
  </conditionalFormatting>
  <conditionalFormatting sqref="JL25:JQ25">
    <cfRule type="expression" dxfId="280" priority="233">
      <formula>JM$14=""</formula>
    </cfRule>
  </conditionalFormatting>
  <conditionalFormatting sqref="JL25:JQ25">
    <cfRule type="expression" dxfId="279" priority="232">
      <formula>JM$14=""</formula>
    </cfRule>
  </conditionalFormatting>
  <conditionalFormatting sqref="JL25:JQ25">
    <cfRule type="expression" dxfId="278" priority="231">
      <formula>JM$14=""</formula>
    </cfRule>
  </conditionalFormatting>
  <conditionalFormatting sqref="JL25:JQ25">
    <cfRule type="expression" dxfId="277" priority="230">
      <formula>JM$14=""</formula>
    </cfRule>
  </conditionalFormatting>
  <conditionalFormatting sqref="JN25:JQ25">
    <cfRule type="expression" dxfId="276" priority="229">
      <formula>JO$14=""</formula>
    </cfRule>
  </conditionalFormatting>
  <conditionalFormatting sqref="JN25:JQ25">
    <cfRule type="expression" dxfId="275" priority="228">
      <formula>JO$14=""</formula>
    </cfRule>
  </conditionalFormatting>
  <conditionalFormatting sqref="JL23:JR23 JL25:JR25 JL21:JR21 JL34:JR34 JL17:JR19 JL27:JR27 JK37:JR37 JK31:JR32 JL29:JR30 JK17:JK30 JK33:JK36 JK38">
    <cfRule type="expression" dxfId="274" priority="227">
      <formula>JL$14=""</formula>
    </cfRule>
  </conditionalFormatting>
  <conditionalFormatting sqref="JL25:JR25">
    <cfRule type="expression" dxfId="273" priority="226">
      <formula>JM$14=""</formula>
    </cfRule>
  </conditionalFormatting>
  <conditionalFormatting sqref="JL25:JR25">
    <cfRule type="expression" dxfId="272" priority="225">
      <formula>JM$14=""</formula>
    </cfRule>
  </conditionalFormatting>
  <conditionalFormatting sqref="JL25:JR25">
    <cfRule type="expression" dxfId="271" priority="224">
      <formula>JM$14=""</formula>
    </cfRule>
  </conditionalFormatting>
  <conditionalFormatting sqref="JL23:JQ23 JL25:JQ25 JL21:JQ21 JL34:JQ34 JL17:JQ19 JL27:JQ27 JK37:JQ37 JK31:JQ32 JL29:JQ30 JK17:JK30 JK33:JK36 JK38">
    <cfRule type="expression" dxfId="270" priority="223">
      <formula>JL$14=""</formula>
    </cfRule>
  </conditionalFormatting>
  <conditionalFormatting sqref="JL25:JQ25">
    <cfRule type="expression" dxfId="269" priority="222">
      <formula>JM$14=""</formula>
    </cfRule>
  </conditionalFormatting>
  <conditionalFormatting sqref="JL25:JQ25">
    <cfRule type="expression" dxfId="268" priority="221">
      <formula>JM$14=""</formula>
    </cfRule>
  </conditionalFormatting>
  <conditionalFormatting sqref="JL25:JQ25">
    <cfRule type="expression" dxfId="267" priority="220">
      <formula>JM$14=""</formula>
    </cfRule>
  </conditionalFormatting>
  <conditionalFormatting sqref="JL25:JQ25">
    <cfRule type="expression" dxfId="266" priority="219">
      <formula>JM$14=""</formula>
    </cfRule>
  </conditionalFormatting>
  <conditionalFormatting sqref="JN25:JQ25">
    <cfRule type="expression" dxfId="265" priority="218">
      <formula>JO$14=""</formula>
    </cfRule>
  </conditionalFormatting>
  <conditionalFormatting sqref="JN25:JQ25">
    <cfRule type="expression" dxfId="264" priority="217">
      <formula>JO$14=""</formula>
    </cfRule>
  </conditionalFormatting>
  <conditionalFormatting sqref="JL23:JR23 JL25:JR25 JL21:JR21 JL34:JR34 JL17:JR19 JL27:JR27 JK37:JR37 JK31:JR32 JL29:JR30 JK17:JK30 JK33:JK36 JK38">
    <cfRule type="expression" dxfId="263" priority="216">
      <formula>JL$14=""</formula>
    </cfRule>
  </conditionalFormatting>
  <conditionalFormatting sqref="JL25:JR25">
    <cfRule type="expression" dxfId="262" priority="215">
      <formula>JM$14=""</formula>
    </cfRule>
  </conditionalFormatting>
  <conditionalFormatting sqref="JL25:JR25">
    <cfRule type="expression" dxfId="261" priority="214">
      <formula>JM$14=""</formula>
    </cfRule>
  </conditionalFormatting>
  <conditionalFormatting sqref="JL25:JR25">
    <cfRule type="expression" dxfId="260" priority="213">
      <formula>JM$14=""</formula>
    </cfRule>
  </conditionalFormatting>
  <conditionalFormatting sqref="JL25:JR25">
    <cfRule type="expression" dxfId="259" priority="212">
      <formula>JM$14=""</formula>
    </cfRule>
  </conditionalFormatting>
  <conditionalFormatting sqref="JN25:JR25">
    <cfRule type="expression" dxfId="258" priority="211">
      <formula>JO$14=""</formula>
    </cfRule>
  </conditionalFormatting>
  <conditionalFormatting sqref="JN25:JR25">
    <cfRule type="expression" dxfId="257" priority="210">
      <formula>JO$14=""</formula>
    </cfRule>
  </conditionalFormatting>
  <conditionalFormatting sqref="JK22">
    <cfRule type="expression" dxfId="256" priority="209">
      <formula>JL$14=""</formula>
    </cfRule>
  </conditionalFormatting>
  <conditionalFormatting sqref="JK22">
    <cfRule type="expression" dxfId="255" priority="208">
      <formula>JL$14=""</formula>
    </cfRule>
  </conditionalFormatting>
  <conditionalFormatting sqref="JK22">
    <cfRule type="expression" dxfId="254" priority="207">
      <formula>JL$14=""</formula>
    </cfRule>
  </conditionalFormatting>
  <conditionalFormatting sqref="JK22">
    <cfRule type="expression" dxfId="253" priority="206">
      <formula>JL$14=""</formula>
    </cfRule>
  </conditionalFormatting>
  <conditionalFormatting sqref="JK22">
    <cfRule type="expression" dxfId="252" priority="205">
      <formula>JL$14=""</formula>
    </cfRule>
  </conditionalFormatting>
  <conditionalFormatting sqref="JK24">
    <cfRule type="expression" dxfId="251" priority="204">
      <formula>JL$14=""</formula>
    </cfRule>
  </conditionalFormatting>
  <conditionalFormatting sqref="JK24">
    <cfRule type="expression" dxfId="250" priority="203">
      <formula>JL$14=""</formula>
    </cfRule>
  </conditionalFormatting>
  <conditionalFormatting sqref="JM23:JR23 JN25:JR25 JN21:JR21 JO34:JR34 JN17:JR19 JK17:JM17 JL27:JR27 JK32:JK33 JL32:JR32 JL29:JR30 JK35:JK38 JK22 JK24 JK20 JK26:JK30 JL37:JR37">
    <cfRule type="expression" dxfId="249" priority="202">
      <formula>JL$14=""</formula>
    </cfRule>
  </conditionalFormatting>
  <conditionalFormatting sqref="JN25:JR25">
    <cfRule type="expression" dxfId="248" priority="201">
      <formula>JO$14=""</formula>
    </cfRule>
  </conditionalFormatting>
  <conditionalFormatting sqref="JN25:JR25">
    <cfRule type="expression" dxfId="247" priority="200">
      <formula>JO$14=""</formula>
    </cfRule>
  </conditionalFormatting>
  <conditionalFormatting sqref="JU23:JZ23 JU25:JZ25 JU21:JZ21 JU34:JZ34 JU17:JZ19 JU27:JZ27 JT37:JZ37 JT31:JZ32 JU29:JZ30 JT17:JT30 JT33:JT36 JT38">
    <cfRule type="expression" dxfId="246" priority="199">
      <formula>JU$14=""</formula>
    </cfRule>
  </conditionalFormatting>
  <conditionalFormatting sqref="JU25:JZ25">
    <cfRule type="expression" dxfId="245" priority="198">
      <formula>JV$14=""</formula>
    </cfRule>
  </conditionalFormatting>
  <conditionalFormatting sqref="JU25:JZ25">
    <cfRule type="expression" dxfId="244" priority="197">
      <formula>JV$14=""</formula>
    </cfRule>
  </conditionalFormatting>
  <conditionalFormatting sqref="JU25:JZ25">
    <cfRule type="expression" dxfId="243" priority="196">
      <formula>JV$14=""</formula>
    </cfRule>
  </conditionalFormatting>
  <conditionalFormatting sqref="JU25:JZ25">
    <cfRule type="expression" dxfId="242" priority="195">
      <formula>JV$14=""</formula>
    </cfRule>
  </conditionalFormatting>
  <conditionalFormatting sqref="JW25:JZ25">
    <cfRule type="expression" dxfId="241" priority="194">
      <formula>JX$14=""</formula>
    </cfRule>
  </conditionalFormatting>
  <conditionalFormatting sqref="JW25:JZ25">
    <cfRule type="expression" dxfId="240" priority="193">
      <formula>JX$14=""</formula>
    </cfRule>
  </conditionalFormatting>
  <conditionalFormatting sqref="JU23:KA23 JU25:KA25 JU21:KA21 JU34:KA34 JU17:KA19 JU27:KA27 JT37:KA37 JT31:KA32 JU29:KA30 JT17:JT30 JT33:JT36 JT38">
    <cfRule type="expression" dxfId="239" priority="192">
      <formula>JU$14=""</formula>
    </cfRule>
  </conditionalFormatting>
  <conditionalFormatting sqref="JU25:KA25">
    <cfRule type="expression" dxfId="238" priority="191">
      <formula>JV$14=""</formula>
    </cfRule>
  </conditionalFormatting>
  <conditionalFormatting sqref="JU25:KA25">
    <cfRule type="expression" dxfId="237" priority="190">
      <formula>JV$14=""</formula>
    </cfRule>
  </conditionalFormatting>
  <conditionalFormatting sqref="JU25:KA25">
    <cfRule type="expression" dxfId="236" priority="189">
      <formula>JV$14=""</formula>
    </cfRule>
  </conditionalFormatting>
  <conditionalFormatting sqref="JU23:JZ23 JU25:JZ25 JU21:JZ21 JU34:JZ34 JU17:JZ19 JU27:JZ27 JT37:JZ37 JT31:JZ32 JU29:JZ30 JT17:JT30 JT33:JT36 JT38">
    <cfRule type="expression" dxfId="235" priority="188">
      <formula>JU$14=""</formula>
    </cfRule>
  </conditionalFormatting>
  <conditionalFormatting sqref="JU25:JZ25">
    <cfRule type="expression" dxfId="234" priority="187">
      <formula>JV$14=""</formula>
    </cfRule>
  </conditionalFormatting>
  <conditionalFormatting sqref="JU25:JZ25">
    <cfRule type="expression" dxfId="233" priority="186">
      <formula>JV$14=""</formula>
    </cfRule>
  </conditionalFormatting>
  <conditionalFormatting sqref="JU25:JZ25">
    <cfRule type="expression" dxfId="232" priority="185">
      <formula>JV$14=""</formula>
    </cfRule>
  </conditionalFormatting>
  <conditionalFormatting sqref="JU25:JZ25">
    <cfRule type="expression" dxfId="231" priority="184">
      <formula>JV$14=""</formula>
    </cfRule>
  </conditionalFormatting>
  <conditionalFormatting sqref="JW25:JZ25">
    <cfRule type="expression" dxfId="230" priority="183">
      <formula>JX$14=""</formula>
    </cfRule>
  </conditionalFormatting>
  <conditionalFormatting sqref="JW25:JZ25">
    <cfRule type="expression" dxfId="229" priority="182">
      <formula>JX$14=""</formula>
    </cfRule>
  </conditionalFormatting>
  <conditionalFormatting sqref="JU23:KA23 JU25:KA25 JU21:KA21 JU34:KA34 JU17:KA19 JU27:KA27 JT37:KA37 JT31:KA32 JU29:KA30 JT17:JT30 JT33:JT36 JT38">
    <cfRule type="expression" dxfId="228" priority="181">
      <formula>JU$14=""</formula>
    </cfRule>
  </conditionalFormatting>
  <conditionalFormatting sqref="JU25:KA25">
    <cfRule type="expression" dxfId="227" priority="180">
      <formula>JV$14=""</formula>
    </cfRule>
  </conditionalFormatting>
  <conditionalFormatting sqref="JU25:KA25">
    <cfRule type="expression" dxfId="226" priority="179">
      <formula>JV$14=""</formula>
    </cfRule>
  </conditionalFormatting>
  <conditionalFormatting sqref="JU25:KA25">
    <cfRule type="expression" dxfId="225" priority="178">
      <formula>JV$14=""</formula>
    </cfRule>
  </conditionalFormatting>
  <conditionalFormatting sqref="JU25:KA25">
    <cfRule type="expression" dxfId="224" priority="177">
      <formula>JV$14=""</formula>
    </cfRule>
  </conditionalFormatting>
  <conditionalFormatting sqref="JW25:KA25">
    <cfRule type="expression" dxfId="223" priority="176">
      <formula>JX$14=""</formula>
    </cfRule>
  </conditionalFormatting>
  <conditionalFormatting sqref="JW25:KA25">
    <cfRule type="expression" dxfId="222" priority="175">
      <formula>JX$14=""</formula>
    </cfRule>
  </conditionalFormatting>
  <conditionalFormatting sqref="JT22">
    <cfRule type="expression" dxfId="221" priority="174">
      <formula>JU$14=""</formula>
    </cfRule>
  </conditionalFormatting>
  <conditionalFormatting sqref="JT22">
    <cfRule type="expression" dxfId="220" priority="173">
      <formula>JU$14=""</formula>
    </cfRule>
  </conditionalFormatting>
  <conditionalFormatting sqref="JT22">
    <cfRule type="expression" dxfId="219" priority="172">
      <formula>JU$14=""</formula>
    </cfRule>
  </conditionalFormatting>
  <conditionalFormatting sqref="JT22">
    <cfRule type="expression" dxfId="218" priority="171">
      <formula>JU$14=""</formula>
    </cfRule>
  </conditionalFormatting>
  <conditionalFormatting sqref="JT22">
    <cfRule type="expression" dxfId="217" priority="170">
      <formula>JU$14=""</formula>
    </cfRule>
  </conditionalFormatting>
  <conditionalFormatting sqref="JT24">
    <cfRule type="expression" dxfId="216" priority="169">
      <formula>JU$14=""</formula>
    </cfRule>
  </conditionalFormatting>
  <conditionalFormatting sqref="JT24">
    <cfRule type="expression" dxfId="215" priority="168">
      <formula>JU$14=""</formula>
    </cfRule>
  </conditionalFormatting>
  <conditionalFormatting sqref="JV23:KA23 JW25:KA25 JW21:KA21 JX34:KA34 JW17:KA19 JT17:JV17 JU27:KA27 JT32:JT33 JU32:KA32 JU29:KA30 JT35:JT38 JT22 JT24 JT20 JT26:JT30 JU37:KA37">
    <cfRule type="expression" dxfId="214" priority="167">
      <formula>JU$14=""</formula>
    </cfRule>
  </conditionalFormatting>
  <conditionalFormatting sqref="JW25:KA25">
    <cfRule type="expression" dxfId="213" priority="166">
      <formula>JX$14=""</formula>
    </cfRule>
  </conditionalFormatting>
  <conditionalFormatting sqref="JW25:KA25">
    <cfRule type="expression" dxfId="212" priority="165">
      <formula>JX$14=""</formula>
    </cfRule>
  </conditionalFormatting>
  <conditionalFormatting sqref="KD23:KI23 KD25:KI25 KD21:KI21 KD34:KI34 KD17:KI19 KD27:KI27 KC37:KI37 KC31:KI32 KD29:KI30 KC17:KC30 KC33:KC36 KC38">
    <cfRule type="expression" dxfId="211" priority="164">
      <formula>KD$14=""</formula>
    </cfRule>
  </conditionalFormatting>
  <conditionalFormatting sqref="KD25:KI25">
    <cfRule type="expression" dxfId="210" priority="163">
      <formula>KE$14=""</formula>
    </cfRule>
  </conditionalFormatting>
  <conditionalFormatting sqref="KD25:KI25">
    <cfRule type="expression" dxfId="209" priority="162">
      <formula>KE$14=""</formula>
    </cfRule>
  </conditionalFormatting>
  <conditionalFormatting sqref="KD25:KI25">
    <cfRule type="expression" dxfId="208" priority="161">
      <formula>KE$14=""</formula>
    </cfRule>
  </conditionalFormatting>
  <conditionalFormatting sqref="KD25:KI25">
    <cfRule type="expression" dxfId="207" priority="160">
      <formula>KE$14=""</formula>
    </cfRule>
  </conditionalFormatting>
  <conditionalFormatting sqref="KF25:KI25">
    <cfRule type="expression" dxfId="206" priority="159">
      <formula>KG$14=""</formula>
    </cfRule>
  </conditionalFormatting>
  <conditionalFormatting sqref="KF25:KI25">
    <cfRule type="expression" dxfId="205" priority="158">
      <formula>KG$14=""</formula>
    </cfRule>
  </conditionalFormatting>
  <conditionalFormatting sqref="KD23:KJ23 KD25:KJ25 KD21:KJ21 KD34:KJ34 KD17:KJ19 KD27:KJ27 KC37:KJ37 KC31:KJ32 KD29:KJ30 KC17:KC30 KC33:KC36 KC38">
    <cfRule type="expression" dxfId="204" priority="157">
      <formula>KD$14=""</formula>
    </cfRule>
  </conditionalFormatting>
  <conditionalFormatting sqref="KD25:KJ25">
    <cfRule type="expression" dxfId="203" priority="156">
      <formula>KE$14=""</formula>
    </cfRule>
  </conditionalFormatting>
  <conditionalFormatting sqref="KD25:KJ25">
    <cfRule type="expression" dxfId="202" priority="155">
      <formula>KE$14=""</formula>
    </cfRule>
  </conditionalFormatting>
  <conditionalFormatting sqref="KD25:KJ25">
    <cfRule type="expression" dxfId="201" priority="154">
      <formula>KE$14=""</formula>
    </cfRule>
  </conditionalFormatting>
  <conditionalFormatting sqref="KD23:KI23 KD25:KI25 KD21:KI21 KD34:KI34 KD17:KI19 KD27:KI27 KC37:KI37 KC31:KI32 KD29:KI30 KC17:KC30 KC33:KC36 KC38">
    <cfRule type="expression" dxfId="200" priority="153">
      <formula>KD$14=""</formula>
    </cfRule>
  </conditionalFormatting>
  <conditionalFormatting sqref="KD25:KI25">
    <cfRule type="expression" dxfId="199" priority="152">
      <formula>KE$14=""</formula>
    </cfRule>
  </conditionalFormatting>
  <conditionalFormatting sqref="KD25:KI25">
    <cfRule type="expression" dxfId="198" priority="151">
      <formula>KE$14=""</formula>
    </cfRule>
  </conditionalFormatting>
  <conditionalFormatting sqref="KD25:KI25">
    <cfRule type="expression" dxfId="197" priority="150">
      <formula>KE$14=""</formula>
    </cfRule>
  </conditionalFormatting>
  <conditionalFormatting sqref="KD25:KI25">
    <cfRule type="expression" dxfId="196" priority="149">
      <formula>KE$14=""</formula>
    </cfRule>
  </conditionalFormatting>
  <conditionalFormatting sqref="KF25:KI25">
    <cfRule type="expression" dxfId="195" priority="148">
      <formula>KG$14=""</formula>
    </cfRule>
  </conditionalFormatting>
  <conditionalFormatting sqref="KF25:KI25">
    <cfRule type="expression" dxfId="194" priority="147">
      <formula>KG$14=""</formula>
    </cfRule>
  </conditionalFormatting>
  <conditionalFormatting sqref="KD23:KJ23 KD25:KJ25 KD21:KJ21 KD34:KJ34 KD17:KJ19 KD27:KJ27 KC37:KJ37 KC31:KJ32 KD29:KJ30 KC17:KC30 KC33:KC36 KC38">
    <cfRule type="expression" dxfId="193" priority="146">
      <formula>KD$14=""</formula>
    </cfRule>
  </conditionalFormatting>
  <conditionalFormatting sqref="KD25:KJ25">
    <cfRule type="expression" dxfId="192" priority="145">
      <formula>KE$14=""</formula>
    </cfRule>
  </conditionalFormatting>
  <conditionalFormatting sqref="KD25:KJ25">
    <cfRule type="expression" dxfId="191" priority="144">
      <formula>KE$14=""</formula>
    </cfRule>
  </conditionalFormatting>
  <conditionalFormatting sqref="KD25:KJ25">
    <cfRule type="expression" dxfId="190" priority="143">
      <formula>KE$14=""</formula>
    </cfRule>
  </conditionalFormatting>
  <conditionalFormatting sqref="KD25:KJ25">
    <cfRule type="expression" dxfId="189" priority="142">
      <formula>KE$14=""</formula>
    </cfRule>
  </conditionalFormatting>
  <conditionalFormatting sqref="KF25:KJ25">
    <cfRule type="expression" dxfId="188" priority="141">
      <formula>KG$14=""</formula>
    </cfRule>
  </conditionalFormatting>
  <conditionalFormatting sqref="KF25:KJ25">
    <cfRule type="expression" dxfId="187" priority="140">
      <formula>KG$14=""</formula>
    </cfRule>
  </conditionalFormatting>
  <conditionalFormatting sqref="KC22">
    <cfRule type="expression" dxfId="186" priority="139">
      <formula>KD$14=""</formula>
    </cfRule>
  </conditionalFormatting>
  <conditionalFormatting sqref="KC22">
    <cfRule type="expression" dxfId="185" priority="138">
      <formula>KD$14=""</formula>
    </cfRule>
  </conditionalFormatting>
  <conditionalFormatting sqref="KC22">
    <cfRule type="expression" dxfId="184" priority="137">
      <formula>KD$14=""</formula>
    </cfRule>
  </conditionalFormatting>
  <conditionalFormatting sqref="KC22">
    <cfRule type="expression" dxfId="183" priority="136">
      <formula>KD$14=""</formula>
    </cfRule>
  </conditionalFormatting>
  <conditionalFormatting sqref="KC22">
    <cfRule type="expression" dxfId="182" priority="135">
      <formula>KD$14=""</formula>
    </cfRule>
  </conditionalFormatting>
  <conditionalFormatting sqref="KC24">
    <cfRule type="expression" dxfId="181" priority="134">
      <formula>KD$14=""</formula>
    </cfRule>
  </conditionalFormatting>
  <conditionalFormatting sqref="KC24">
    <cfRule type="expression" dxfId="180" priority="133">
      <formula>KD$14=""</formula>
    </cfRule>
  </conditionalFormatting>
  <conditionalFormatting sqref="KE23:KJ23 KF25:KJ25 KF21:KJ21 KG34:KJ34 KF17:KJ19 KC17:KE17 KD27:KJ27 KC32:KC33 KD32:KJ32 KD29:KJ30 KC35:KC38 KC22 KC24 KC20 KC26:KC30 KD37:KJ37">
    <cfRule type="expression" dxfId="179" priority="132">
      <formula>KD$14=""</formula>
    </cfRule>
  </conditionalFormatting>
  <conditionalFormatting sqref="KF25:KJ25">
    <cfRule type="expression" dxfId="178" priority="131">
      <formula>KG$14=""</formula>
    </cfRule>
  </conditionalFormatting>
  <conditionalFormatting sqref="KF25:KJ25">
    <cfRule type="expression" dxfId="177" priority="130">
      <formula>KG$14=""</formula>
    </cfRule>
  </conditionalFormatting>
  <conditionalFormatting sqref="KM23:KR23 KM25:KR25 KM21:KR21 KM34:KR34 KM17:KR19 KM27:KR27 KL37:KR37 KL31:KR32 KM29:KR30 KL17:KL30 KL33:KL36 KL38">
    <cfRule type="expression" dxfId="176" priority="129">
      <formula>KM$14=""</formula>
    </cfRule>
  </conditionalFormatting>
  <conditionalFormatting sqref="KM25:KR25">
    <cfRule type="expression" dxfId="175" priority="128">
      <formula>KN$14=""</formula>
    </cfRule>
  </conditionalFormatting>
  <conditionalFormatting sqref="KM25:KR25">
    <cfRule type="expression" dxfId="174" priority="127">
      <formula>KN$14=""</formula>
    </cfRule>
  </conditionalFormatting>
  <conditionalFormatting sqref="KM25:KR25">
    <cfRule type="expression" dxfId="173" priority="126">
      <formula>KN$14=""</formula>
    </cfRule>
  </conditionalFormatting>
  <conditionalFormatting sqref="KM25:KR25">
    <cfRule type="expression" dxfId="172" priority="125">
      <formula>KN$14=""</formula>
    </cfRule>
  </conditionalFormatting>
  <conditionalFormatting sqref="KO25:KR25">
    <cfRule type="expression" dxfId="171" priority="124">
      <formula>KP$14=""</formula>
    </cfRule>
  </conditionalFormatting>
  <conditionalFormatting sqref="KO25:KR25">
    <cfRule type="expression" dxfId="170" priority="123">
      <formula>KP$14=""</formula>
    </cfRule>
  </conditionalFormatting>
  <conditionalFormatting sqref="KM23:KS23 KM25:KS25 KM21:KS21 KM34:KS34 KM17:KS19 KM27:KS27 KL37:KS37 KL31:KS32 KM29:KS30 KL17:KL30 KL33:KL36 KL38">
    <cfRule type="expression" dxfId="169" priority="122">
      <formula>KM$14=""</formula>
    </cfRule>
  </conditionalFormatting>
  <conditionalFormatting sqref="KM25:KS25">
    <cfRule type="expression" dxfId="168" priority="121">
      <formula>KN$14=""</formula>
    </cfRule>
  </conditionalFormatting>
  <conditionalFormatting sqref="KM25:KS25">
    <cfRule type="expression" dxfId="167" priority="120">
      <formula>KN$14=""</formula>
    </cfRule>
  </conditionalFormatting>
  <conditionalFormatting sqref="KM25:KS25">
    <cfRule type="expression" dxfId="166" priority="119">
      <formula>KN$14=""</formula>
    </cfRule>
  </conditionalFormatting>
  <conditionalFormatting sqref="KM23:KR23 KM25:KR25 KM21:KR21 KM34:KR34 KM17:KR19 KM27:KR27 KL37:KR37 KL31:KR32 KM29:KR30 KL17:KL30 KL33:KL36 KL38">
    <cfRule type="expression" dxfId="165" priority="118">
      <formula>KM$14=""</formula>
    </cfRule>
  </conditionalFormatting>
  <conditionalFormatting sqref="KM25:KR25">
    <cfRule type="expression" dxfId="164" priority="117">
      <formula>KN$14=""</formula>
    </cfRule>
  </conditionalFormatting>
  <conditionalFormatting sqref="KM25:KR25">
    <cfRule type="expression" dxfId="163" priority="116">
      <formula>KN$14=""</formula>
    </cfRule>
  </conditionalFormatting>
  <conditionalFormatting sqref="KM25:KR25">
    <cfRule type="expression" dxfId="162" priority="115">
      <formula>KN$14=""</formula>
    </cfRule>
  </conditionalFormatting>
  <conditionalFormatting sqref="KM25:KR25">
    <cfRule type="expression" dxfId="161" priority="114">
      <formula>KN$14=""</formula>
    </cfRule>
  </conditionalFormatting>
  <conditionalFormatting sqref="KO25:KR25">
    <cfRule type="expression" dxfId="160" priority="113">
      <formula>KP$14=""</formula>
    </cfRule>
  </conditionalFormatting>
  <conditionalFormatting sqref="KO25:KR25">
    <cfRule type="expression" dxfId="159" priority="112">
      <formula>KP$14=""</formula>
    </cfRule>
  </conditionalFormatting>
  <conditionalFormatting sqref="KM23:KS23 KM25:KS25 KM21:KS21 KM34:KS34 KM17:KS19 KM27:KS27 KL37:KS37 KL31:KS32 KM29:KS30 KL17:KL30 KL33:KL36 KL38">
    <cfRule type="expression" dxfId="158" priority="111">
      <formula>KM$14=""</formula>
    </cfRule>
  </conditionalFormatting>
  <conditionalFormatting sqref="KM25:KS25">
    <cfRule type="expression" dxfId="157" priority="110">
      <formula>KN$14=""</formula>
    </cfRule>
  </conditionalFormatting>
  <conditionalFormatting sqref="KM25:KS25">
    <cfRule type="expression" dxfId="156" priority="109">
      <formula>KN$14=""</formula>
    </cfRule>
  </conditionalFormatting>
  <conditionalFormatting sqref="KM25:KS25">
    <cfRule type="expression" dxfId="155" priority="108">
      <formula>KN$14=""</formula>
    </cfRule>
  </conditionalFormatting>
  <conditionalFormatting sqref="KM25:KS25">
    <cfRule type="expression" dxfId="154" priority="107">
      <formula>KN$14=""</formula>
    </cfRule>
  </conditionalFormatting>
  <conditionalFormatting sqref="KO25:KS25">
    <cfRule type="expression" dxfId="153" priority="106">
      <formula>KP$14=""</formula>
    </cfRule>
  </conditionalFormatting>
  <conditionalFormatting sqref="KO25:KS25">
    <cfRule type="expression" dxfId="152" priority="105">
      <formula>KP$14=""</formula>
    </cfRule>
  </conditionalFormatting>
  <conditionalFormatting sqref="KL22">
    <cfRule type="expression" dxfId="151" priority="104">
      <formula>KM$14=""</formula>
    </cfRule>
  </conditionalFormatting>
  <conditionalFormatting sqref="KL22">
    <cfRule type="expression" dxfId="150" priority="103">
      <formula>KM$14=""</formula>
    </cfRule>
  </conditionalFormatting>
  <conditionalFormatting sqref="KL22">
    <cfRule type="expression" dxfId="149" priority="102">
      <formula>KM$14=""</formula>
    </cfRule>
  </conditionalFormatting>
  <conditionalFormatting sqref="KL22">
    <cfRule type="expression" dxfId="148" priority="101">
      <formula>KM$14=""</formula>
    </cfRule>
  </conditionalFormatting>
  <conditionalFormatting sqref="KL22">
    <cfRule type="expression" dxfId="147" priority="100">
      <formula>KM$14=""</formula>
    </cfRule>
  </conditionalFormatting>
  <conditionalFormatting sqref="KL24">
    <cfRule type="expression" dxfId="146" priority="99">
      <formula>KM$14=""</formula>
    </cfRule>
  </conditionalFormatting>
  <conditionalFormatting sqref="KL24">
    <cfRule type="expression" dxfId="145" priority="98">
      <formula>KM$14=""</formula>
    </cfRule>
  </conditionalFormatting>
  <conditionalFormatting sqref="KN23:KS23 KO25:KS25 KO21:KS21 KP34:KS34 KO17:KS19 KL17:KN17 KM27:KS27 KL32:KL33 KM32:KS32 KM29:KS30 KL35:KL38 KL22 KL24 KL20 KL26:KL30 KM37:KS37">
    <cfRule type="expression" dxfId="144" priority="97">
      <formula>KM$14=""</formula>
    </cfRule>
  </conditionalFormatting>
  <conditionalFormatting sqref="KO25:KS25">
    <cfRule type="expression" dxfId="143" priority="96">
      <formula>KP$14=""</formula>
    </cfRule>
  </conditionalFormatting>
  <conditionalFormatting sqref="KO25:KS25">
    <cfRule type="expression" dxfId="142" priority="95">
      <formula>KP$14=""</formula>
    </cfRule>
  </conditionalFormatting>
  <conditionalFormatting sqref="KV23:LA23 KV25:LA25 KV21:LA21 KV34:LA34 KV17:LA19 KV27:LA27 KU37:LA37 KU31:LA32 KV29:LA30 KU17:KU30 KU33:KU36 KU38">
    <cfRule type="expression" dxfId="141" priority="94">
      <formula>KV$14=""</formula>
    </cfRule>
  </conditionalFormatting>
  <conditionalFormatting sqref="KV25:LA25">
    <cfRule type="expression" dxfId="140" priority="93">
      <formula>KW$14=""</formula>
    </cfRule>
  </conditionalFormatting>
  <conditionalFormatting sqref="KV25:LA25">
    <cfRule type="expression" dxfId="139" priority="92">
      <formula>KW$14=""</formula>
    </cfRule>
  </conditionalFormatting>
  <conditionalFormatting sqref="KV25:LA25">
    <cfRule type="expression" dxfId="138" priority="91">
      <formula>KW$14=""</formula>
    </cfRule>
  </conditionalFormatting>
  <conditionalFormatting sqref="KV25:LA25">
    <cfRule type="expression" dxfId="137" priority="90">
      <formula>KW$14=""</formula>
    </cfRule>
  </conditionalFormatting>
  <conditionalFormatting sqref="KX25:LA25">
    <cfRule type="expression" dxfId="136" priority="89">
      <formula>KY$14=""</formula>
    </cfRule>
  </conditionalFormatting>
  <conditionalFormatting sqref="KX25:LA25">
    <cfRule type="expression" dxfId="135" priority="88">
      <formula>KY$14=""</formula>
    </cfRule>
  </conditionalFormatting>
  <conditionalFormatting sqref="KV23:LB23 KV25:LB25 KV21:LB21 KV34:LB34 KV17:LB19 KV27:LB27 KU37:LB37 KU31:LB32 KV29:LB30 KU17:KU30 KU33:KU36 KU38">
    <cfRule type="expression" dxfId="134" priority="87">
      <formula>KV$14=""</formula>
    </cfRule>
  </conditionalFormatting>
  <conditionalFormatting sqref="KV25:LB25">
    <cfRule type="expression" dxfId="133" priority="86">
      <formula>KW$14=""</formula>
    </cfRule>
  </conditionalFormatting>
  <conditionalFormatting sqref="KV25:LB25">
    <cfRule type="expression" dxfId="132" priority="85">
      <formula>KW$14=""</formula>
    </cfRule>
  </conditionalFormatting>
  <conditionalFormatting sqref="KV25:LB25">
    <cfRule type="expression" dxfId="131" priority="84">
      <formula>KW$14=""</formula>
    </cfRule>
  </conditionalFormatting>
  <conditionalFormatting sqref="KV23:LA23 KV25:LA25 KV21:LA21 KV34:LA34 KV17:LA19 KV27:LA27 KU37:LA37 KU31:LA32 KV29:LA30 KU17:KU30 KU33:KU36 KU38">
    <cfRule type="expression" dxfId="130" priority="83">
      <formula>KV$14=""</formula>
    </cfRule>
  </conditionalFormatting>
  <conditionalFormatting sqref="KV25:LA25">
    <cfRule type="expression" dxfId="129" priority="82">
      <formula>KW$14=""</formula>
    </cfRule>
  </conditionalFormatting>
  <conditionalFormatting sqref="KV25:LA25">
    <cfRule type="expression" dxfId="128" priority="81">
      <formula>KW$14=""</formula>
    </cfRule>
  </conditionalFormatting>
  <conditionalFormatting sqref="KV25:LA25">
    <cfRule type="expression" dxfId="127" priority="80">
      <formula>KW$14=""</formula>
    </cfRule>
  </conditionalFormatting>
  <conditionalFormatting sqref="KV25:LA25">
    <cfRule type="expression" dxfId="126" priority="79">
      <formula>KW$14=""</formula>
    </cfRule>
  </conditionalFormatting>
  <conditionalFormatting sqref="KX25:LA25">
    <cfRule type="expression" dxfId="125" priority="78">
      <formula>KY$14=""</formula>
    </cfRule>
  </conditionalFormatting>
  <conditionalFormatting sqref="KX25:LA25">
    <cfRule type="expression" dxfId="124" priority="77">
      <formula>KY$14=""</formula>
    </cfRule>
  </conditionalFormatting>
  <conditionalFormatting sqref="KV23:LB23 KV25:LB25 KV21:LB21 KV34:LB34 KV17:LB19 KV27:LB27 KU37:LB37 KU31:LB32 KV29:LB30 KU17:KU30 KU33:KU36 KU38">
    <cfRule type="expression" dxfId="123" priority="76">
      <formula>KV$14=""</formula>
    </cfRule>
  </conditionalFormatting>
  <conditionalFormatting sqref="KV25:LB25">
    <cfRule type="expression" dxfId="122" priority="75">
      <formula>KW$14=""</formula>
    </cfRule>
  </conditionalFormatting>
  <conditionalFormatting sqref="KV25:LB25">
    <cfRule type="expression" dxfId="121" priority="74">
      <formula>KW$14=""</formula>
    </cfRule>
  </conditionalFormatting>
  <conditionalFormatting sqref="KV25:LB25">
    <cfRule type="expression" dxfId="120" priority="73">
      <formula>KW$14=""</formula>
    </cfRule>
  </conditionalFormatting>
  <conditionalFormatting sqref="KV25:LB25">
    <cfRule type="expression" dxfId="119" priority="72">
      <formula>KW$14=""</formula>
    </cfRule>
  </conditionalFormatting>
  <conditionalFormatting sqref="KX25:LB25">
    <cfRule type="expression" dxfId="118" priority="71">
      <formula>KY$14=""</formula>
    </cfRule>
  </conditionalFormatting>
  <conditionalFormatting sqref="KX25:LB25">
    <cfRule type="expression" dxfId="117" priority="70">
      <formula>KY$14=""</formula>
    </cfRule>
  </conditionalFormatting>
  <conditionalFormatting sqref="KU22">
    <cfRule type="expression" dxfId="116" priority="69">
      <formula>KV$14=""</formula>
    </cfRule>
  </conditionalFormatting>
  <conditionalFormatting sqref="KU22">
    <cfRule type="expression" dxfId="115" priority="68">
      <formula>KV$14=""</formula>
    </cfRule>
  </conditionalFormatting>
  <conditionalFormatting sqref="KU22">
    <cfRule type="expression" dxfId="114" priority="67">
      <formula>KV$14=""</formula>
    </cfRule>
  </conditionalFormatting>
  <conditionalFormatting sqref="KU22">
    <cfRule type="expression" dxfId="113" priority="66">
      <formula>KV$14=""</formula>
    </cfRule>
  </conditionalFormatting>
  <conditionalFormatting sqref="KU22">
    <cfRule type="expression" dxfId="112" priority="65">
      <formula>KV$14=""</formula>
    </cfRule>
  </conditionalFormatting>
  <conditionalFormatting sqref="KU24">
    <cfRule type="expression" dxfId="111" priority="64">
      <formula>KV$14=""</formula>
    </cfRule>
  </conditionalFormatting>
  <conditionalFormatting sqref="KU24">
    <cfRule type="expression" dxfId="110" priority="63">
      <formula>KV$14=""</formula>
    </cfRule>
  </conditionalFormatting>
  <conditionalFormatting sqref="KW23:LB23 KX25:LB25 KX21:LB21 KY34:LB34 KX17:LB19 KU17:KW17 KV27:LB27 KU32:KU33 KV32:LB32 KV29:LB30 KU35:KU38 KU22 KU24 KU20 KU26:KU30 KV37:LB37">
    <cfRule type="expression" dxfId="109" priority="62">
      <formula>KV$14=""</formula>
    </cfRule>
  </conditionalFormatting>
  <conditionalFormatting sqref="KX25:LB25">
    <cfRule type="expression" dxfId="108" priority="61">
      <formula>KY$14=""</formula>
    </cfRule>
  </conditionalFormatting>
  <conditionalFormatting sqref="KX25:LB25">
    <cfRule type="expression" dxfId="107" priority="60">
      <formula>KY$14=""</formula>
    </cfRule>
  </conditionalFormatting>
  <conditionalFormatting sqref="LE23:LJ23 LE25:LJ25 LE21:LJ21 LE34:LJ34 LE17:LJ19 LE27:LJ27 LD37:LJ37 LD31:LJ32 LE29:LJ30 LD17:LD30 LD33:LD36 LD38">
    <cfRule type="expression" dxfId="106" priority="59">
      <formula>LE$14=""</formula>
    </cfRule>
  </conditionalFormatting>
  <conditionalFormatting sqref="LE25:LJ25">
    <cfRule type="expression" dxfId="105" priority="58">
      <formula>LF$14=""</formula>
    </cfRule>
  </conditionalFormatting>
  <conditionalFormatting sqref="LE25:LJ25">
    <cfRule type="expression" dxfId="104" priority="57">
      <formula>LF$14=""</formula>
    </cfRule>
  </conditionalFormatting>
  <conditionalFormatting sqref="LE25:LJ25">
    <cfRule type="expression" dxfId="103" priority="56">
      <formula>LF$14=""</formula>
    </cfRule>
  </conditionalFormatting>
  <conditionalFormatting sqref="LE25:LJ25">
    <cfRule type="expression" dxfId="102" priority="55">
      <formula>LF$14=""</formula>
    </cfRule>
  </conditionalFormatting>
  <conditionalFormatting sqref="LG25:LJ25">
    <cfRule type="expression" dxfId="101" priority="54">
      <formula>LH$14=""</formula>
    </cfRule>
  </conditionalFormatting>
  <conditionalFormatting sqref="LG25:LJ25">
    <cfRule type="expression" dxfId="100" priority="53">
      <formula>LH$14=""</formula>
    </cfRule>
  </conditionalFormatting>
  <conditionalFormatting sqref="LE23:LK23 LE25:LK25 LE21:LK21 LE34:LK34 LE17:LK19 LE27:LK27 LD37:LK37 LD31:LK32 LE29:LK30 LD17:LD30 LD33:LD36 LD38">
    <cfRule type="expression" dxfId="99" priority="52">
      <formula>LE$14=""</formula>
    </cfRule>
  </conditionalFormatting>
  <conditionalFormatting sqref="LE25:LK25">
    <cfRule type="expression" dxfId="98" priority="51">
      <formula>LF$14=""</formula>
    </cfRule>
  </conditionalFormatting>
  <conditionalFormatting sqref="LE25:LK25">
    <cfRule type="expression" dxfId="97" priority="50">
      <formula>LF$14=""</formula>
    </cfRule>
  </conditionalFormatting>
  <conditionalFormatting sqref="LE25:LK25">
    <cfRule type="expression" dxfId="96" priority="49">
      <formula>LF$14=""</formula>
    </cfRule>
  </conditionalFormatting>
  <conditionalFormatting sqref="LE23:LJ23 LE25:LJ25 LE21:LJ21 LE34:LJ34 LE17:LJ19 LE27:LJ27 LD37:LJ37 LD31:LJ32 LE29:LJ30 LD17:LD30 LD33:LD36 LD38">
    <cfRule type="expression" dxfId="95" priority="48">
      <formula>LE$14=""</formula>
    </cfRule>
  </conditionalFormatting>
  <conditionalFormatting sqref="LE25:LJ25">
    <cfRule type="expression" dxfId="94" priority="47">
      <formula>LF$14=""</formula>
    </cfRule>
  </conditionalFormatting>
  <conditionalFormatting sqref="LE25:LJ25">
    <cfRule type="expression" dxfId="93" priority="46">
      <formula>LF$14=""</formula>
    </cfRule>
  </conditionalFormatting>
  <conditionalFormatting sqref="LE25:LJ25">
    <cfRule type="expression" dxfId="92" priority="45">
      <formula>LF$14=""</formula>
    </cfRule>
  </conditionalFormatting>
  <conditionalFormatting sqref="LE25:LJ25">
    <cfRule type="expression" dxfId="91" priority="44">
      <formula>LF$14=""</formula>
    </cfRule>
  </conditionalFormatting>
  <conditionalFormatting sqref="LG25:LJ25">
    <cfRule type="expression" dxfId="90" priority="43">
      <formula>LH$14=""</formula>
    </cfRule>
  </conditionalFormatting>
  <conditionalFormatting sqref="LG25:LJ25">
    <cfRule type="expression" dxfId="89" priority="42">
      <formula>LH$14=""</formula>
    </cfRule>
  </conditionalFormatting>
  <conditionalFormatting sqref="LE23:LK23 LE25:LK25 LE21:LK21 LE34:LK34 LE17:LK19 LE27:LK27 LD37:LK37 LD31:LK32 LE29:LK30 LD17:LD30 LD33:LD36 LD38">
    <cfRule type="expression" dxfId="88" priority="41">
      <formula>LE$14=""</formula>
    </cfRule>
  </conditionalFormatting>
  <conditionalFormatting sqref="LE25:LK25">
    <cfRule type="expression" dxfId="87" priority="40">
      <formula>LF$14=""</formula>
    </cfRule>
  </conditionalFormatting>
  <conditionalFormatting sqref="LE25:LK25">
    <cfRule type="expression" dxfId="86" priority="39">
      <formula>LF$14=""</formula>
    </cfRule>
  </conditionalFormatting>
  <conditionalFormatting sqref="LE25:LK25">
    <cfRule type="expression" dxfId="85" priority="38">
      <formula>LF$14=""</formula>
    </cfRule>
  </conditionalFormatting>
  <conditionalFormatting sqref="LE25:LK25">
    <cfRule type="expression" dxfId="84" priority="37">
      <formula>LF$14=""</formula>
    </cfRule>
  </conditionalFormatting>
  <conditionalFormatting sqref="LG25:LK25">
    <cfRule type="expression" dxfId="83" priority="36">
      <formula>LH$14=""</formula>
    </cfRule>
  </conditionalFormatting>
  <conditionalFormatting sqref="LG25:LK25">
    <cfRule type="expression" dxfId="82" priority="35">
      <formula>LH$14=""</formula>
    </cfRule>
  </conditionalFormatting>
  <conditionalFormatting sqref="LD22">
    <cfRule type="expression" dxfId="81" priority="34">
      <formula>LE$14=""</formula>
    </cfRule>
  </conditionalFormatting>
  <conditionalFormatting sqref="LD22">
    <cfRule type="expression" dxfId="80" priority="33">
      <formula>LE$14=""</formula>
    </cfRule>
  </conditionalFormatting>
  <conditionalFormatting sqref="LD22">
    <cfRule type="expression" dxfId="79" priority="32">
      <formula>LE$14=""</formula>
    </cfRule>
  </conditionalFormatting>
  <conditionalFormatting sqref="LD22">
    <cfRule type="expression" dxfId="78" priority="31">
      <formula>LE$14=""</formula>
    </cfRule>
  </conditionalFormatting>
  <conditionalFormatting sqref="LD22">
    <cfRule type="expression" dxfId="77" priority="30">
      <formula>LE$14=""</formula>
    </cfRule>
  </conditionalFormatting>
  <conditionalFormatting sqref="LD24">
    <cfRule type="expression" dxfId="76" priority="29">
      <formula>LE$14=""</formula>
    </cfRule>
  </conditionalFormatting>
  <conditionalFormatting sqref="LD24">
    <cfRule type="expression" dxfId="75" priority="28">
      <formula>LE$14=""</formula>
    </cfRule>
  </conditionalFormatting>
  <conditionalFormatting sqref="LF23:LK23 LG25:LK25 LG21:LK21 LH34:LK34 LG17:LK19 LD17:LF17 LE27:LK27 LD32:LD33 LE32:LK32 LE29:LK30 LD35:LD38 LD22 LD24 LD20 LD26:LD30 LE37:LK37">
    <cfRule type="expression" dxfId="74" priority="27">
      <formula>LE$14=""</formula>
    </cfRule>
  </conditionalFormatting>
  <conditionalFormatting sqref="LG25:LK25">
    <cfRule type="expression" dxfId="73" priority="26">
      <formula>LH$14=""</formula>
    </cfRule>
  </conditionalFormatting>
  <conditionalFormatting sqref="LG25:LK25">
    <cfRule type="expression" dxfId="72" priority="25">
      <formula>LH$14=""</formula>
    </cfRule>
  </conditionalFormatting>
  <conditionalFormatting sqref="Z58:AG60">
    <cfRule type="expression" dxfId="71" priority="23">
      <formula>$I$56=2</formula>
    </cfRule>
  </conditionalFormatting>
  <conditionalFormatting sqref="Q58:AM60">
    <cfRule type="expression" dxfId="70" priority="22">
      <formula>$I$56=1</formula>
    </cfRule>
  </conditionalFormatting>
  <conditionalFormatting sqref="B56:AG60">
    <cfRule type="expression" dxfId="69" priority="19">
      <formula>$O$54="NO"</formula>
    </cfRule>
  </conditionalFormatting>
  <conditionalFormatting sqref="B64:BA69">
    <cfRule type="expression" dxfId="68" priority="18">
      <formula>$O$62="NO"</formula>
    </cfRule>
  </conditionalFormatting>
  <conditionalFormatting sqref="AR67:AY69">
    <cfRule type="expression" dxfId="67" priority="17">
      <formula>$I$64=4</formula>
    </cfRule>
  </conditionalFormatting>
  <conditionalFormatting sqref="AI67:AY69">
    <cfRule type="expression" dxfId="66" priority="16">
      <formula>$I$64=3</formula>
    </cfRule>
  </conditionalFormatting>
  <conditionalFormatting sqref="Z67:AY69">
    <cfRule type="expression" dxfId="65" priority="15">
      <formula>$I$64=2</formula>
    </cfRule>
  </conditionalFormatting>
  <conditionalFormatting sqref="Q67:AY69">
    <cfRule type="expression" dxfId="64" priority="14">
      <formula>$I$64=1</formula>
    </cfRule>
  </conditionalFormatting>
  <conditionalFormatting sqref="Q79:LQ81 H80:P80">
    <cfRule type="expression" dxfId="63" priority="13">
      <formula>$O$75="NO"</formula>
    </cfRule>
  </conditionalFormatting>
  <conditionalFormatting sqref="AR79:AY81">
    <cfRule type="expression" dxfId="62" priority="12">
      <formula>$I$77=4</formula>
    </cfRule>
  </conditionalFormatting>
  <conditionalFormatting sqref="AI79:AY81">
    <cfRule type="expression" dxfId="61" priority="11">
      <formula>$I$77=3</formula>
    </cfRule>
  </conditionalFormatting>
  <conditionalFormatting sqref="Z79:AY81">
    <cfRule type="expression" dxfId="60" priority="10">
      <formula>$I$77=2</formula>
    </cfRule>
  </conditionalFormatting>
  <conditionalFormatting sqref="Q79:AY81">
    <cfRule type="expression" dxfId="59" priority="9">
      <formula>$I$77=1</formula>
    </cfRule>
  </conditionalFormatting>
  <conditionalFormatting sqref="J48">
    <cfRule type="expression" dxfId="58" priority="8">
      <formula>K$14=""</formula>
    </cfRule>
  </conditionalFormatting>
  <conditionalFormatting sqref="J50">
    <cfRule type="expression" dxfId="57" priority="7">
      <formula>K$14=""</formula>
    </cfRule>
  </conditionalFormatting>
  <conditionalFormatting sqref="B90:V93">
    <cfRule type="expression" dxfId="56" priority="6">
      <formula>$O$88="NO"</formula>
    </cfRule>
  </conditionalFormatting>
  <conditionalFormatting sqref="B97:V100">
    <cfRule type="expression" dxfId="55" priority="5">
      <formula>$O$95="NO"</formula>
    </cfRule>
  </conditionalFormatting>
  <conditionalFormatting sqref="B104:V107">
    <cfRule type="expression" dxfId="54" priority="4">
      <formula>$O$102="NO"</formula>
    </cfRule>
  </conditionalFormatting>
  <conditionalFormatting sqref="B111:V114">
    <cfRule type="expression" dxfId="53" priority="3">
      <formula>$O$109="NO"</formula>
    </cfRule>
  </conditionalFormatting>
  <conditionalFormatting sqref="B71:Z73">
    <cfRule type="expression" dxfId="52" priority="2">
      <formula>$O$62="NO"</formula>
    </cfRule>
  </conditionalFormatting>
  <conditionalFormatting sqref="H79:O79 H81:O81">
    <cfRule type="expression" dxfId="51" priority="1">
      <formula>$O$75="NO"</formula>
    </cfRule>
  </conditionalFormatting>
  <dataValidations count="46">
    <dataValidation type="list" allowBlank="1" showInputMessage="1" showErrorMessage="1" sqref="D111 O88 Q87 O74:O77 AP62:AP64 O61:O63 O54:O55 AG62:AG64 O70 X63:X64 O108:O109 B112:B113 O82:O84 O44:O46 Q43 O94:O95 B91:B92 D90 D97 B98:B99 O101:O102 B105:B106 D104">
      <formula1>$LP$4:$LP$5</formula1>
    </dataValidation>
    <dataValidation type="whole" allowBlank="1" showInputMessage="1" showErrorMessage="1" errorTitle="Error" error="Ingresar un máximo de 5 instituciones ejecutoras_x000a_" sqref="X61">
      <formula1>1</formula1>
      <formula2>5</formula2>
    </dataValidation>
    <dataValidation type="list" allowBlank="1" showInputMessage="1" showErrorMessage="1" errorTitle="Error" error="Ingresar entre 1 y 35 componentes" sqref="AA12:AB12">
      <formula1>$LP$7:$LP$51</formula1>
    </dataValidation>
    <dataValidation type="list" allowBlank="1" showInputMessage="1" showErrorMessage="1" sqref="J22:Q22 AB22:AI22 S22:Z22 KU22:LB22 AK22:AR22 AT22:BA22 BC22:BJ22 BL22:BS22 BU22:CB22 CD22:CK22 CM22:CT22 CV22:DC22 DE22:DL22 DN22:DU22 DW22:ED22 EF22:EM22 EO22:EV22 EX22:FE22 FG22:FN22 FP22:FW22 FY22:GF22 GH22:GO22 GQ22:GX22 GZ22:HG22 HI22:HP22 HR22:HY22 IA22:IH22 IJ22:IQ22 IS22:IZ22 JB22:JI22 JK22:JR22 JT22:KA22 KC22:KJ22 KL22:KS22 LD22:LK22">
      <formula1>$LQ$2:$MB$2</formula1>
    </dataValidation>
    <dataValidation type="list" allowBlank="1" showInputMessage="1" showErrorMessage="1" sqref="J24:Q24">
      <formula1>$LS$26:$LS$42</formula1>
    </dataValidation>
    <dataValidation type="list" allowBlank="1" showInputMessage="1" showErrorMessage="1" sqref="I56">
      <formula1>$LP$7:$LP$9</formula1>
    </dataValidation>
    <dataValidation type="list" allowBlank="1" showInputMessage="1" showErrorMessage="1" sqref="I77 I64">
      <formula1>$LP$7:$LP$11</formula1>
    </dataValidation>
    <dataValidation type="textLength" operator="lessThan" showInputMessage="1" showErrorMessage="1" sqref="J20:LK20">
      <formula1>5</formula1>
    </dataValidation>
    <dataValidation type="textLength" operator="lessThan" allowBlank="1" showInputMessage="1" showErrorMessage="1" sqref="J27:LK27">
      <formula1>1000</formula1>
    </dataValidation>
    <dataValidation type="textLength" operator="lessThan" showInputMessage="1" showErrorMessage="1" error="Max 2.000 Caracteres" sqref="J5:Z5">
      <formula1>2000</formula1>
    </dataValidation>
    <dataValidation type="textLength" operator="lessThan" allowBlank="1" showInputMessage="1" showErrorMessage="1" error="Max 1.000 Caracteres" sqref="J26:LK26 J17:LK17 J28:LK28">
      <formula1>1000</formula1>
    </dataValidation>
    <dataValidation type="whole" operator="greaterThan" allowBlank="1" showInputMessage="1" showErrorMessage="1" error="Solo números" sqref="J30:LK35">
      <formula1>-3</formula1>
    </dataValidation>
    <dataValidation type="list" allowBlank="1" showInputMessage="1" showErrorMessage="1" sqref="S24:Z24">
      <formula1>$LW$26:$LW$40</formula1>
    </dataValidation>
    <dataValidation type="list" allowBlank="1" showInputMessage="1" showErrorMessage="1" sqref="LD24:LK24">
      <formula1>$QY$26:$QY$44</formula1>
    </dataValidation>
    <dataValidation type="list" allowBlank="1" showInputMessage="1" showErrorMessage="1" sqref="KU24:LB24">
      <formula1>$QU$26:$QU$44</formula1>
    </dataValidation>
    <dataValidation type="list" allowBlank="1" showInputMessage="1" showErrorMessage="1" sqref="KL24:KS24">
      <formula1>$QQ$26:$QQ$40</formula1>
    </dataValidation>
    <dataValidation type="list" allowBlank="1" showInputMessage="1" showErrorMessage="1" sqref="KC24:KJ24">
      <formula1>$QM$26:$QM$40</formula1>
    </dataValidation>
    <dataValidation type="list" allowBlank="1" showInputMessage="1" showErrorMessage="1" sqref="JT24:KA24">
      <formula1>$QI$26:$QI$40</formula1>
    </dataValidation>
    <dataValidation type="list" allowBlank="1" showInputMessage="1" showErrorMessage="1" sqref="JK24:JR24">
      <formula1>$QE$26:$QE$40</formula1>
    </dataValidation>
    <dataValidation type="list" allowBlank="1" showInputMessage="1" showErrorMessage="1" sqref="JB24:JI24">
      <formula1>$QA$26:$QA$40</formula1>
    </dataValidation>
    <dataValidation type="list" allowBlank="1" showInputMessage="1" showErrorMessage="1" sqref="IS24:IZ24">
      <formula1>$PW$26:$PW$40</formula1>
    </dataValidation>
    <dataValidation type="list" allowBlank="1" showInputMessage="1" showErrorMessage="1" sqref="IJ24:IQ24">
      <formula1>$PS$26:$PS$40</formula1>
    </dataValidation>
    <dataValidation type="list" allowBlank="1" showInputMessage="1" showErrorMessage="1" sqref="IA24:IH24">
      <formula1>$PO$26:$PO$40</formula1>
    </dataValidation>
    <dataValidation type="list" allowBlank="1" showInputMessage="1" showErrorMessage="1" sqref="HR24:HY24">
      <formula1>$PK$26:$PK$40</formula1>
    </dataValidation>
    <dataValidation type="list" allowBlank="1" showInputMessage="1" showErrorMessage="1" sqref="HI24:HP24">
      <formula1>$PG$26:$PG$40</formula1>
    </dataValidation>
    <dataValidation type="list" allowBlank="1" showInputMessage="1" showErrorMessage="1" sqref="GZ24:HG24">
      <formula1>$PC$26:$PC$40</formula1>
    </dataValidation>
    <dataValidation type="list" allowBlank="1" showInputMessage="1" showErrorMessage="1" sqref="GQ24:GX24">
      <formula1>$OY$26:$OY$40</formula1>
    </dataValidation>
    <dataValidation type="list" allowBlank="1" showInputMessage="1" showErrorMessage="1" sqref="GH24:GO24">
      <formula1>$QU$26:$QU$40</formula1>
    </dataValidation>
    <dataValidation type="list" allowBlank="1" showInputMessage="1" showErrorMessage="1" sqref="FY24:GF24">
      <formula1>$OQ$26:$OQ$40</formula1>
    </dataValidation>
    <dataValidation type="list" allowBlank="1" showInputMessage="1" showErrorMessage="1" sqref="FP24:FW24">
      <formula1>$OM$26:$OM$40</formula1>
    </dataValidation>
    <dataValidation type="list" allowBlank="1" showInputMessage="1" showErrorMessage="1" sqref="FG24:FN24">
      <formula1>$OI$26:$OI$40</formula1>
    </dataValidation>
    <dataValidation type="list" allowBlank="1" showInputMessage="1" showErrorMessage="1" sqref="EX24:FE24">
      <formula1>$OE$26:$OE$40</formula1>
    </dataValidation>
    <dataValidation type="list" allowBlank="1" showInputMessage="1" showErrorMessage="1" sqref="EO24:EV24">
      <formula1>$OA$26:$OA$40</formula1>
    </dataValidation>
    <dataValidation type="list" allowBlank="1" showInputMessage="1" showErrorMessage="1" sqref="EF24:EM24">
      <formula1>$NW$26:$NW$40</formula1>
    </dataValidation>
    <dataValidation type="list" allowBlank="1" showInputMessage="1" showErrorMessage="1" sqref="DW24:ED24">
      <formula1>$NS$26:$NS$40</formula1>
    </dataValidation>
    <dataValidation type="list" allowBlank="1" showInputMessage="1" showErrorMessage="1" sqref="DN24:DU24">
      <formula1>$NO$26:$NO$40</formula1>
    </dataValidation>
    <dataValidation type="list" allowBlank="1" showInputMessage="1" showErrorMessage="1" sqref="DE24:DL24">
      <formula1>$NK$26:$NK$40</formula1>
    </dataValidation>
    <dataValidation type="list" allowBlank="1" showInputMessage="1" showErrorMessage="1" sqref="CV24:DC24">
      <formula1>$NG$26:$NG$40</formula1>
    </dataValidation>
    <dataValidation type="list" allowBlank="1" showInputMessage="1" showErrorMessage="1" sqref="CM24:CT24">
      <formula1>$NC$26:$NC$40</formula1>
    </dataValidation>
    <dataValidation type="list" allowBlank="1" showInputMessage="1" showErrorMessage="1" sqref="CD24:CK24">
      <formula1>$MY$26:$MY$40</formula1>
    </dataValidation>
    <dataValidation type="list" allowBlank="1" showInputMessage="1" showErrorMessage="1" sqref="BU24:CB24">
      <formula1>$MU$26:$MU$40</formula1>
    </dataValidation>
    <dataValidation type="list" allowBlank="1" showInputMessage="1" showErrorMessage="1" sqref="BL24:BS24">
      <formula1>$MQ$26:$MQ$40</formula1>
    </dataValidation>
    <dataValidation type="list" allowBlank="1" showInputMessage="1" showErrorMessage="1" sqref="BC24:BJ24">
      <formula1>$MM$26:$MM$40</formula1>
    </dataValidation>
    <dataValidation type="list" allowBlank="1" showInputMessage="1" showErrorMessage="1" sqref="AT24:BA24">
      <formula1>$MI$26:$MI$40</formula1>
    </dataValidation>
    <dataValidation type="list" allowBlank="1" showInputMessage="1" showErrorMessage="1" sqref="AK24:AR24">
      <formula1>$ME$26:$ME$40</formula1>
    </dataValidation>
    <dataValidation type="list" allowBlank="1" showInputMessage="1" showErrorMessage="1" sqref="AB24:AI24">
      <formula1>$MA$26:$MA$40</formula1>
    </dataValidation>
  </dataValidations>
  <pageMargins left="0.7" right="0.7" top="0.75" bottom="0.75" header="0.3" footer="0.3"/>
  <ignoredErrors>
    <ignoredError sqref="B18:XFD19 B47:XFD47 B46:N46 P46:XFD46 B45:XFD45 B44:N44 P44:XFD44 B49:XFD49 B48:I48 X48:XFD48 B52:XFD53 B50:I50 K50:XFD50 B55:XFD55 B54:N54 P54:XFD54 B57:XFD57 B56:H56 J56:XFD56 B59:XFD59 B58:G58 I58:XFD58 B61:G61 B60:G60 I60:XFD60 B65:XFD66 C64:H64 Q64:XFD64 B78:XFD78 B77:H77 J77:XFD77 B68:P68 B67:G67 I67:P67 B70:XFD70 B69:G69 I69:P69 Y68 Y67 Y69 AH68 AH69 AQ67 AQ68 AZ69:XFD69 AZ68:XFD68 AH67 AQ69 AZ67:XFD67 B63:XFD63 B62:N62 P62:XFD62 B72:XFD72 B71:I71 K71:XFD71 B74:XFD74 B73:I73 AA73:AB73 B80:XFD80 B79:G79 I79:O79 B82:XFD87 B81:G81 I81:O81 B29:XFD43 B28:I28 K28:AA28 B76:XFD76 B75:N75 P75:XFD75 AD73:XFD73 Q79:XFD79 Q81:XFD81 B94:XFD94 C91:G91 B90:XFD90 B89:X89 Z89:XFD89 C92:G92 C93:G93 I91:XFD91 I92:XFD92 I93:XFD93 B101:XFD101 C98:G98 I98:XFD98 C99:G99 I99:XFD99 C100:G100 I100:XFD100 B108:XFD108 C105:G105 I105:XFD105 C106:G106 I106:XFD106 C107:G107 I107:XFD107 B115:XFD166 C112:G112 I112:XFD112 C113:G113 I113:XFD113 C114:G114 I114:XFD114 B51:I51 K51:XFD51 B88:N88 P88:XFD88 B96:XFD97 B95:N95 P95:XFD95 B103:XFD104 B102:N102 P102:XFD102 B110:XFD111 B109:N109 P109:XFD109 I61:XFD61 B17:R17 AJ17:XFD17 B21:XFD21 B20:AA20 AJ20:XFD20 B25:XFD25 B24:AA24 AJ24:XFD24 B23:XFD23 B22:AA22 AJ22:XFD22 B27:XFD27 B26:AA26 AJ26:XFD26 AJ28:XFD28 T17:AA17" unlockedFormula="1"/>
  </ignoredErrors>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T339"/>
  <sheetViews>
    <sheetView showGridLines="0" topLeftCell="E1" zoomScale="80" zoomScaleNormal="80" workbookViewId="0">
      <selection activeCell="M324" sqref="M324"/>
    </sheetView>
  </sheetViews>
  <sheetFormatPr baseColWidth="10" defaultColWidth="0" defaultRowHeight="15" zeroHeight="1" x14ac:dyDescent="0.25"/>
  <cols>
    <col min="1" max="1" width="1.85546875" style="108" customWidth="1"/>
    <col min="2" max="4" width="5.7109375" style="108" customWidth="1"/>
    <col min="5" max="5" width="46.42578125" style="108" customWidth="1"/>
    <col min="6" max="8" width="5.7109375" style="108" customWidth="1"/>
    <col min="9" max="9" width="7.7109375" style="108" customWidth="1"/>
    <col min="10" max="11" width="5.7109375" style="108" customWidth="1"/>
    <col min="12" max="12" width="5.7109375" style="109" customWidth="1"/>
    <col min="13" max="13" width="9.85546875" style="109" customWidth="1"/>
    <col min="14" max="15" width="5.7109375" style="109" customWidth="1"/>
    <col min="16" max="17" width="7.140625" style="109" customWidth="1"/>
    <col min="18" max="18" width="4.28515625" style="109" customWidth="1"/>
    <col min="19" max="19" width="5.7109375" style="109" customWidth="1"/>
    <col min="20" max="20" width="7.7109375" style="109" customWidth="1"/>
    <col min="21" max="21" width="5.7109375" style="109" customWidth="1"/>
    <col min="22" max="22" width="14.85546875" style="109" customWidth="1"/>
    <col min="23" max="23" width="9.7109375" style="109" customWidth="1"/>
    <col min="24" max="24" width="8.140625" style="109" customWidth="1"/>
    <col min="25" max="25" width="9.5703125" style="109" customWidth="1"/>
    <col min="26" max="26" width="10.85546875" style="109" customWidth="1"/>
    <col min="27" max="28" width="5.7109375" style="109" customWidth="1"/>
    <col min="29" max="29" width="1.85546875" style="109" customWidth="1"/>
    <col min="30" max="30" width="5.7109375" style="337" customWidth="1"/>
    <col min="31" max="31" width="5.7109375" style="109" hidden="1" customWidth="1"/>
    <col min="32" max="16384" width="5.7109375" style="108" hidden="1"/>
  </cols>
  <sheetData>
    <row r="1" spans="2:46" s="1" customFormat="1" ht="84" customHeight="1" thickBot="1" x14ac:dyDescent="0.4">
      <c r="F1" s="79" t="str">
        <f ca="1">+Antecedentes!G1</f>
        <v>Fondo Fomento del Arte en la Educación</v>
      </c>
      <c r="G1" s="25"/>
      <c r="L1" s="33"/>
      <c r="M1" s="33"/>
      <c r="N1" s="33"/>
      <c r="O1" s="33"/>
      <c r="P1" s="33"/>
      <c r="Q1" s="33"/>
      <c r="R1" s="33"/>
      <c r="S1" s="33"/>
      <c r="T1" s="33"/>
      <c r="U1" s="33"/>
      <c r="V1" s="33"/>
      <c r="W1" s="33"/>
      <c r="X1" s="33"/>
      <c r="Y1" s="33"/>
      <c r="Z1" s="33"/>
      <c r="AA1" s="33"/>
      <c r="AB1" s="33"/>
      <c r="AC1" s="33"/>
      <c r="AD1" s="33"/>
      <c r="AE1" s="33"/>
    </row>
    <row r="2" spans="2:46" s="2" customFormat="1" ht="15.75" thickTop="1" x14ac:dyDescent="0.25">
      <c r="B2" s="128" t="s">
        <v>478</v>
      </c>
      <c r="C2" s="7"/>
      <c r="D2" s="7"/>
      <c r="E2" s="7"/>
      <c r="F2" s="7"/>
      <c r="G2" s="7"/>
      <c r="H2" s="7"/>
      <c r="I2" s="7"/>
      <c r="J2" s="7"/>
      <c r="K2" s="7"/>
      <c r="L2" s="135"/>
      <c r="M2" s="135"/>
      <c r="N2" s="135"/>
      <c r="O2" s="135"/>
      <c r="P2" s="135"/>
      <c r="Q2" s="135"/>
      <c r="R2" s="135"/>
      <c r="S2" s="135"/>
      <c r="T2" s="135"/>
      <c r="U2" s="135"/>
      <c r="V2" s="135"/>
      <c r="W2" s="135"/>
      <c r="X2" s="135"/>
      <c r="Y2" s="135"/>
      <c r="Z2" s="135"/>
      <c r="AA2" s="34"/>
      <c r="AB2" s="361"/>
      <c r="AC2" s="34"/>
      <c r="AD2" s="36"/>
      <c r="AE2" s="34"/>
    </row>
    <row r="3" spans="2:46" s="2" customFormat="1" ht="38.25" customHeight="1" x14ac:dyDescent="0.25">
      <c r="B3" s="426" t="str">
        <f>+"El fin del programa se definió como "&amp;Objetivo!J7&amp;": ¿Existe algún indicador que permita medir su logro?"</f>
        <v>El fin del programa se definió como Potenciar el fomento del arte en la educación a través del financiamiento de proyectos artísticos culturales en establecimientos de educación formal y no formal.: ¿Existe algún indicador que permita medir su logro?</v>
      </c>
      <c r="C3" s="426"/>
      <c r="D3" s="426"/>
      <c r="E3" s="426"/>
      <c r="F3" s="426"/>
      <c r="G3" s="426"/>
      <c r="H3" s="426"/>
      <c r="I3" s="426"/>
      <c r="J3" s="426"/>
      <c r="K3" s="426"/>
      <c r="L3" s="426"/>
      <c r="M3" s="426"/>
      <c r="N3" s="426"/>
      <c r="O3" s="426"/>
      <c r="P3" s="426"/>
      <c r="Q3" s="426"/>
      <c r="R3" s="426"/>
      <c r="S3" s="426"/>
      <c r="T3" s="426"/>
      <c r="U3" s="426"/>
      <c r="V3" s="426"/>
      <c r="W3" s="426"/>
      <c r="X3" s="370" t="str">
        <f ca="1">+IF(INDIRECT("'"&amp;$B2&amp;"'!$B$384")=0,"NO",INDIRECT("'"&amp;$B2&amp;"'!$B$384"))</f>
        <v>NO</v>
      </c>
      <c r="Y3" s="201"/>
      <c r="Z3" s="7"/>
      <c r="AA3" s="201"/>
      <c r="AB3" s="360"/>
      <c r="AC3" s="7"/>
      <c r="AD3" s="329"/>
      <c r="AE3" s="91" t="s">
        <v>317</v>
      </c>
    </row>
    <row r="4" spans="2:46" s="9" customFormat="1" ht="12" customHeight="1" x14ac:dyDescent="0.25">
      <c r="B4" s="156"/>
      <c r="C4" s="156"/>
      <c r="D4" s="156"/>
      <c r="E4" s="156"/>
      <c r="F4" s="156"/>
      <c r="G4" s="156"/>
      <c r="H4" s="156"/>
      <c r="I4" s="156"/>
      <c r="J4" s="156"/>
      <c r="K4" s="156"/>
      <c r="L4" s="156"/>
      <c r="M4" s="156"/>
      <c r="N4" s="156"/>
      <c r="O4" s="156"/>
      <c r="P4" s="156"/>
      <c r="Q4" s="156"/>
      <c r="R4" s="156"/>
      <c r="S4" s="156"/>
      <c r="T4" s="156"/>
      <c r="U4" s="156"/>
      <c r="V4" s="156"/>
      <c r="W4" s="156"/>
      <c r="X4" s="151"/>
      <c r="Y4" s="36"/>
      <c r="Z4" s="67"/>
      <c r="AA4" s="36"/>
      <c r="AB4" s="36"/>
      <c r="AC4" s="67"/>
      <c r="AD4" s="329"/>
      <c r="AE4" s="91" t="s">
        <v>318</v>
      </c>
    </row>
    <row r="5" spans="2:46" s="2" customFormat="1" x14ac:dyDescent="0.25">
      <c r="B5" s="7"/>
      <c r="C5" s="7"/>
      <c r="D5" s="7"/>
      <c r="E5" s="7"/>
      <c r="F5" s="7"/>
      <c r="G5" s="7"/>
      <c r="H5" s="7"/>
      <c r="I5" s="7"/>
      <c r="J5" s="135"/>
      <c r="K5" s="135"/>
      <c r="L5" s="135"/>
      <c r="M5" s="135"/>
      <c r="N5" s="135"/>
      <c r="O5" s="135"/>
      <c r="P5" s="135"/>
      <c r="Q5" s="135"/>
      <c r="R5" s="135"/>
      <c r="S5" s="135"/>
      <c r="T5" s="135"/>
      <c r="U5" s="135"/>
      <c r="V5" s="135"/>
      <c r="W5" s="135"/>
      <c r="X5" s="135"/>
      <c r="Y5" s="34"/>
      <c r="Z5" s="34"/>
      <c r="AA5" s="34"/>
      <c r="AB5" s="361"/>
      <c r="AD5" s="329"/>
      <c r="AE5" s="358" t="s">
        <v>253</v>
      </c>
    </row>
    <row r="6" spans="2:46" s="2" customFormat="1" ht="38.25" customHeight="1" x14ac:dyDescent="0.25">
      <c r="B6" s="426" t="str">
        <f>"El objetivo del programa se definio como "&amp;Objetivo!J7&amp;": ¿Existe algún indicador que permita medir su logro?"</f>
        <v>El objetivo del programa se definio como Potenciar el fomento del arte en la educación a través del financiamiento de proyectos artísticos culturales en establecimientos de educación formal y no formal.: ¿Existe algún indicador que permita medir su logro?</v>
      </c>
      <c r="C6" s="426"/>
      <c r="D6" s="426"/>
      <c r="E6" s="426"/>
      <c r="F6" s="426"/>
      <c r="G6" s="426"/>
      <c r="H6" s="426"/>
      <c r="I6" s="426"/>
      <c r="J6" s="426"/>
      <c r="K6" s="426"/>
      <c r="L6" s="426"/>
      <c r="M6" s="426"/>
      <c r="N6" s="426"/>
      <c r="O6" s="426"/>
      <c r="P6" s="426"/>
      <c r="Q6" s="426"/>
      <c r="R6" s="426"/>
      <c r="S6" s="426"/>
      <c r="T6" s="426"/>
      <c r="U6" s="426"/>
      <c r="V6" s="426"/>
      <c r="W6" s="426"/>
      <c r="X6" s="370" t="str">
        <f ca="1">+IF(INDIRECT("'"&amp;$B2&amp;"'!$b$426")=0,"",INDIRECT("'"&amp;$B2&amp;"'!$b$426"))</f>
        <v>SI</v>
      </c>
      <c r="Y6" s="201"/>
      <c r="Z6" s="7"/>
      <c r="AA6" s="201"/>
      <c r="AB6" s="360"/>
      <c r="AC6" s="7"/>
      <c r="AD6" s="329"/>
      <c r="AE6" s="357" t="s">
        <v>479</v>
      </c>
      <c r="AF6" s="36"/>
    </row>
    <row r="7" spans="2:46" s="9" customFormat="1" ht="12" customHeight="1" x14ac:dyDescent="0.25">
      <c r="B7" s="156"/>
      <c r="C7" s="156"/>
      <c r="D7" s="156"/>
      <c r="E7" s="156"/>
      <c r="F7" s="156"/>
      <c r="G7" s="156"/>
      <c r="H7" s="156"/>
      <c r="I7" s="156"/>
      <c r="J7" s="156"/>
      <c r="K7" s="156"/>
      <c r="L7" s="156"/>
      <c r="M7" s="156"/>
      <c r="N7" s="156"/>
      <c r="O7" s="156"/>
      <c r="P7" s="156"/>
      <c r="Q7" s="156"/>
      <c r="R7" s="156"/>
      <c r="S7" s="156"/>
      <c r="T7" s="156"/>
      <c r="U7" s="156"/>
      <c r="V7" s="156"/>
      <c r="W7" s="156"/>
      <c r="X7" s="151"/>
      <c r="Y7" s="36"/>
      <c r="Z7" s="67"/>
      <c r="AA7" s="36"/>
      <c r="AB7" s="36"/>
      <c r="AC7" s="67"/>
      <c r="AD7" s="329"/>
      <c r="AE7" s="9">
        <v>0</v>
      </c>
    </row>
    <row r="8" spans="2:46" s="9" customFormat="1" ht="20.25" customHeight="1" x14ac:dyDescent="0.25">
      <c r="B8" s="426" t="s">
        <v>402</v>
      </c>
      <c r="C8" s="426"/>
      <c r="D8" s="426"/>
      <c r="E8" s="426"/>
      <c r="F8" s="426"/>
      <c r="G8" s="426"/>
      <c r="H8" s="426"/>
      <c r="I8" s="426"/>
      <c r="J8" s="500">
        <v>2</v>
      </c>
      <c r="K8" s="500"/>
      <c r="L8" s="159"/>
      <c r="M8" s="385"/>
      <c r="N8" s="159"/>
      <c r="O8" s="159"/>
      <c r="P8" s="159"/>
      <c r="Q8" s="159"/>
      <c r="R8" s="159"/>
      <c r="S8" s="159"/>
      <c r="T8" s="159"/>
      <c r="U8" s="159"/>
      <c r="V8" s="159"/>
      <c r="W8" s="159"/>
      <c r="X8" s="151"/>
      <c r="Y8" s="36"/>
      <c r="Z8" s="67"/>
      <c r="AA8" s="36"/>
      <c r="AB8" s="36"/>
      <c r="AC8" s="67"/>
      <c r="AD8" s="329"/>
    </row>
    <row r="9" spans="2:46" s="2" customFormat="1" ht="13.5" customHeight="1" x14ac:dyDescent="0.25">
      <c r="B9" s="7"/>
      <c r="C9" s="7"/>
      <c r="D9" s="7"/>
      <c r="E9" s="7"/>
      <c r="F9" s="7"/>
      <c r="G9" s="7"/>
      <c r="H9" s="7"/>
      <c r="I9" s="7"/>
      <c r="J9" s="201"/>
      <c r="K9" s="201"/>
      <c r="L9" s="201"/>
      <c r="M9" s="201"/>
      <c r="N9" s="201"/>
      <c r="O9" s="201"/>
      <c r="P9" s="201"/>
      <c r="Q9" s="201"/>
      <c r="R9" s="201"/>
      <c r="S9" s="201"/>
      <c r="T9" s="201"/>
      <c r="U9" s="201"/>
      <c r="V9" s="201"/>
      <c r="W9" s="201"/>
      <c r="X9" s="201"/>
      <c r="Y9" s="201"/>
      <c r="Z9" s="7"/>
      <c r="AA9" s="201"/>
      <c r="AB9" s="360"/>
      <c r="AC9" s="7"/>
      <c r="AD9" s="329"/>
      <c r="AE9" s="100">
        <v>1</v>
      </c>
      <c r="AF9" s="323"/>
    </row>
    <row r="10" spans="2:46" s="2" customFormat="1" ht="40.5" customHeight="1" x14ac:dyDescent="0.25">
      <c r="B10" s="501" t="s">
        <v>17</v>
      </c>
      <c r="C10" s="501"/>
      <c r="D10" s="501"/>
      <c r="E10" s="501"/>
      <c r="F10" s="501"/>
      <c r="G10" s="501"/>
      <c r="H10" s="501"/>
      <c r="I10" s="501"/>
      <c r="J10" s="519" t="s">
        <v>18</v>
      </c>
      <c r="K10" s="519"/>
      <c r="L10" s="470" t="s">
        <v>19</v>
      </c>
      <c r="M10" s="470"/>
      <c r="N10" s="470"/>
      <c r="O10" s="470"/>
      <c r="P10" s="470"/>
      <c r="Q10" s="470" t="s">
        <v>20</v>
      </c>
      <c r="R10" s="470"/>
      <c r="S10" s="470" t="s">
        <v>21</v>
      </c>
      <c r="T10" s="470"/>
      <c r="U10" s="470"/>
      <c r="V10" s="470" t="s">
        <v>403</v>
      </c>
      <c r="W10" s="470"/>
      <c r="X10" s="470" t="s">
        <v>22</v>
      </c>
      <c r="Y10" s="470"/>
      <c r="Z10" s="470" t="s">
        <v>335</v>
      </c>
      <c r="AA10" s="470"/>
      <c r="AB10" s="470"/>
      <c r="AC10" s="470"/>
      <c r="AD10" s="37"/>
      <c r="AE10" s="98">
        <v>2</v>
      </c>
      <c r="AF10" s="91"/>
      <c r="AG10" s="34"/>
      <c r="AQ10" s="515"/>
      <c r="AR10" s="515"/>
      <c r="AS10" s="515"/>
      <c r="AT10" s="515"/>
    </row>
    <row r="11" spans="2:46" s="321" customFormat="1" ht="40.5" customHeight="1" x14ac:dyDescent="0.25">
      <c r="B11" s="516" t="s">
        <v>522</v>
      </c>
      <c r="C11" s="518"/>
      <c r="D11" s="518"/>
      <c r="E11" s="518"/>
      <c r="F11" s="518"/>
      <c r="G11" s="518"/>
      <c r="H11" s="518"/>
      <c r="I11" s="517"/>
      <c r="J11" s="516">
        <v>2011</v>
      </c>
      <c r="K11" s="517"/>
      <c r="L11" s="516" t="s">
        <v>543</v>
      </c>
      <c r="M11" s="518"/>
      <c r="N11" s="518"/>
      <c r="O11" s="518"/>
      <c r="P11" s="517"/>
      <c r="Q11" s="516" t="s">
        <v>520</v>
      </c>
      <c r="R11" s="517"/>
      <c r="S11" s="516" t="s">
        <v>483</v>
      </c>
      <c r="T11" s="518"/>
      <c r="U11" s="517"/>
      <c r="V11" s="516" t="s">
        <v>253</v>
      </c>
      <c r="W11" s="517"/>
      <c r="X11" s="516" t="s">
        <v>252</v>
      </c>
      <c r="Y11" s="517"/>
      <c r="Z11" s="516" t="s">
        <v>517</v>
      </c>
      <c r="AA11" s="518"/>
      <c r="AB11" s="518"/>
      <c r="AC11" s="517"/>
      <c r="AD11" s="37"/>
      <c r="AE11" s="98"/>
      <c r="AF11" s="91"/>
      <c r="AG11" s="388"/>
      <c r="AQ11" s="387"/>
      <c r="AR11" s="387"/>
      <c r="AS11" s="387"/>
      <c r="AT11" s="387"/>
    </row>
    <row r="12" spans="2:46" s="321" customFormat="1" ht="40.5" customHeight="1" x14ac:dyDescent="0.25">
      <c r="B12" s="505" t="s">
        <v>535</v>
      </c>
      <c r="C12" s="522"/>
      <c r="D12" s="522"/>
      <c r="E12" s="522"/>
      <c r="F12" s="522"/>
      <c r="G12" s="522"/>
      <c r="H12" s="522"/>
      <c r="I12" s="506"/>
      <c r="J12" s="520">
        <v>2010</v>
      </c>
      <c r="K12" s="521"/>
      <c r="L12" s="507" t="s">
        <v>544</v>
      </c>
      <c r="M12" s="507"/>
      <c r="N12" s="507"/>
      <c r="O12" s="507"/>
      <c r="P12" s="507"/>
      <c r="Q12" s="516" t="s">
        <v>520</v>
      </c>
      <c r="R12" s="517"/>
      <c r="S12" s="516" t="s">
        <v>483</v>
      </c>
      <c r="T12" s="518"/>
      <c r="U12" s="517"/>
      <c r="V12" s="516" t="s">
        <v>253</v>
      </c>
      <c r="W12" s="517"/>
      <c r="X12" s="516" t="s">
        <v>252</v>
      </c>
      <c r="Y12" s="517"/>
      <c r="Z12" s="507" t="s">
        <v>534</v>
      </c>
      <c r="AA12" s="507"/>
      <c r="AB12" s="507"/>
      <c r="AC12" s="507"/>
      <c r="AD12" s="37"/>
      <c r="AE12" s="98"/>
      <c r="AF12" s="91"/>
      <c r="AG12" s="394"/>
      <c r="AQ12" s="393"/>
      <c r="AR12" s="393"/>
      <c r="AS12" s="393"/>
      <c r="AT12" s="393"/>
    </row>
    <row r="13" spans="2:46" s="2" customFormat="1" ht="24.75" customHeight="1" x14ac:dyDescent="0.25">
      <c r="B13" s="7"/>
      <c r="C13" s="7"/>
      <c r="D13" s="7"/>
      <c r="E13" s="7"/>
      <c r="F13" s="395"/>
      <c r="G13" s="7"/>
      <c r="H13" s="7"/>
      <c r="I13" s="7"/>
      <c r="J13" s="7"/>
      <c r="K13" s="7"/>
      <c r="L13" s="7"/>
      <c r="M13" s="7"/>
      <c r="N13" s="7"/>
      <c r="O13" s="7"/>
      <c r="P13" s="509"/>
      <c r="Q13" s="509"/>
      <c r="R13" s="37"/>
      <c r="S13" s="37"/>
      <c r="T13" s="37"/>
      <c r="U13" s="37"/>
      <c r="V13" s="37"/>
      <c r="W13" s="37"/>
      <c r="X13" s="37"/>
      <c r="Y13" s="163"/>
      <c r="Z13" s="201"/>
      <c r="AA13" s="7"/>
      <c r="AB13" s="322"/>
      <c r="AC13" s="201"/>
      <c r="AD13" s="36"/>
      <c r="AF13" s="36"/>
    </row>
    <row r="14" spans="2:46" s="2" customFormat="1" x14ac:dyDescent="0.25">
      <c r="B14" s="72"/>
      <c r="C14" s="72"/>
      <c r="D14" s="72"/>
      <c r="E14" s="72"/>
      <c r="F14" s="442">
        <v>2010</v>
      </c>
      <c r="G14" s="442"/>
      <c r="H14" s="442"/>
      <c r="I14" s="442"/>
      <c r="J14" s="442">
        <v>2011</v>
      </c>
      <c r="K14" s="442"/>
      <c r="L14" s="442"/>
      <c r="M14" s="442"/>
      <c r="N14" s="442">
        <v>2012</v>
      </c>
      <c r="O14" s="442"/>
      <c r="P14" s="442"/>
      <c r="Q14" s="442"/>
      <c r="R14" s="7"/>
      <c r="S14" s="442" t="s">
        <v>473</v>
      </c>
      <c r="T14" s="442"/>
      <c r="U14" s="442"/>
      <c r="V14" s="442"/>
      <c r="W14" s="164"/>
      <c r="X14" s="164"/>
      <c r="Y14" s="7"/>
      <c r="Z14" s="7"/>
      <c r="AA14" s="7"/>
      <c r="AB14" s="322"/>
      <c r="AC14" s="7"/>
      <c r="AD14" s="329"/>
      <c r="AF14" s="36"/>
    </row>
    <row r="15" spans="2:46" s="2" customFormat="1" x14ac:dyDescent="0.25">
      <c r="B15" s="72"/>
      <c r="C15" s="72"/>
      <c r="D15" s="72"/>
      <c r="E15" s="72"/>
      <c r="F15" s="510" t="s">
        <v>397</v>
      </c>
      <c r="G15" s="510"/>
      <c r="H15" s="510" t="s">
        <v>398</v>
      </c>
      <c r="I15" s="510"/>
      <c r="J15" s="510" t="s">
        <v>397</v>
      </c>
      <c r="K15" s="510"/>
      <c r="L15" s="442" t="s">
        <v>398</v>
      </c>
      <c r="M15" s="442"/>
      <c r="N15" s="442" t="s">
        <v>397</v>
      </c>
      <c r="O15" s="442"/>
      <c r="P15" s="442" t="s">
        <v>399</v>
      </c>
      <c r="Q15" s="442"/>
      <c r="R15" s="7"/>
      <c r="S15" s="442" t="s">
        <v>397</v>
      </c>
      <c r="T15" s="442"/>
      <c r="U15" s="442" t="s">
        <v>401</v>
      </c>
      <c r="V15" s="442"/>
      <c r="W15" s="164"/>
      <c r="X15" s="164"/>
      <c r="Y15" s="7"/>
      <c r="Z15" s="7"/>
      <c r="AA15" s="7"/>
      <c r="AB15" s="322"/>
      <c r="AC15" s="7"/>
      <c r="AD15" s="329"/>
      <c r="AF15" s="36"/>
    </row>
    <row r="16" spans="2:46" s="2" customFormat="1" x14ac:dyDescent="0.25">
      <c r="B16" s="495" t="s">
        <v>521</v>
      </c>
      <c r="C16" s="495"/>
      <c r="D16" s="495"/>
      <c r="E16" s="496"/>
      <c r="F16" s="503" t="s">
        <v>40</v>
      </c>
      <c r="G16" s="504"/>
      <c r="H16" s="505"/>
      <c r="I16" s="506"/>
      <c r="J16" s="505">
        <v>5</v>
      </c>
      <c r="K16" s="506"/>
      <c r="L16" s="507">
        <v>1</v>
      </c>
      <c r="M16" s="507"/>
      <c r="N16" s="507">
        <v>5</v>
      </c>
      <c r="O16" s="507"/>
      <c r="P16" s="502">
        <v>8</v>
      </c>
      <c r="Q16" s="502"/>
      <c r="R16" s="7"/>
      <c r="S16" s="502">
        <v>7</v>
      </c>
      <c r="T16" s="502"/>
      <c r="U16" s="502">
        <v>5</v>
      </c>
      <c r="V16" s="502"/>
      <c r="W16" s="37"/>
      <c r="X16" s="37"/>
      <c r="Y16" s="7"/>
      <c r="Z16" s="7"/>
      <c r="AA16" s="7"/>
      <c r="AB16" s="322"/>
      <c r="AC16" s="7"/>
      <c r="AD16" s="329"/>
      <c r="AF16" s="36"/>
    </row>
    <row r="17" spans="2:46" s="2" customFormat="1" x14ac:dyDescent="0.25">
      <c r="B17" s="495" t="s">
        <v>533</v>
      </c>
      <c r="C17" s="495"/>
      <c r="D17" s="495"/>
      <c r="E17" s="496"/>
      <c r="F17" s="505">
        <v>60</v>
      </c>
      <c r="G17" s="506"/>
      <c r="H17" s="505">
        <v>65</v>
      </c>
      <c r="I17" s="506"/>
      <c r="J17" s="505">
        <v>60</v>
      </c>
      <c r="K17" s="506"/>
      <c r="L17" s="507">
        <v>58</v>
      </c>
      <c r="M17" s="507"/>
      <c r="N17" s="507">
        <v>58</v>
      </c>
      <c r="O17" s="507"/>
      <c r="P17" s="502">
        <v>32</v>
      </c>
      <c r="Q17" s="502"/>
      <c r="R17" s="7"/>
      <c r="S17" s="502">
        <v>35</v>
      </c>
      <c r="T17" s="502"/>
      <c r="U17" s="502">
        <v>32</v>
      </c>
      <c r="V17" s="502"/>
      <c r="W17" s="37"/>
      <c r="X17" s="37"/>
      <c r="Y17" s="7"/>
      <c r="Z17" s="7"/>
      <c r="AA17" s="7"/>
      <c r="AB17" s="322"/>
      <c r="AC17" s="7"/>
      <c r="AD17" s="329"/>
      <c r="AF17" s="36"/>
    </row>
    <row r="18" spans="2:46" s="2" customFormat="1" x14ac:dyDescent="0.25">
      <c r="B18" s="7"/>
      <c r="C18" s="7"/>
      <c r="D18" s="7"/>
      <c r="E18" s="7"/>
      <c r="F18" s="7"/>
      <c r="G18" s="7"/>
      <c r="H18" s="7"/>
      <c r="I18" s="7"/>
      <c r="J18" s="135"/>
      <c r="K18" s="135"/>
      <c r="L18" s="396"/>
      <c r="M18" s="396"/>
      <c r="N18" s="396"/>
      <c r="O18" s="396"/>
      <c r="P18" s="396"/>
      <c r="Q18" s="396"/>
      <c r="R18" s="135"/>
      <c r="S18" s="135"/>
      <c r="T18" s="135"/>
      <c r="U18" s="135"/>
      <c r="V18" s="135"/>
      <c r="W18" s="135"/>
      <c r="X18" s="135"/>
      <c r="Y18" s="135"/>
      <c r="Z18" s="135"/>
      <c r="AA18" s="135"/>
      <c r="AB18" s="360"/>
      <c r="AC18" s="7"/>
      <c r="AD18" s="329"/>
    </row>
    <row r="19" spans="2:46" s="2" customFormat="1" ht="28.5" customHeight="1" x14ac:dyDescent="0.25">
      <c r="B19" s="426" t="s">
        <v>254</v>
      </c>
      <c r="C19" s="426"/>
      <c r="D19" s="426"/>
      <c r="E19" s="426"/>
      <c r="F19" s="426"/>
      <c r="G19" s="426"/>
      <c r="H19" s="426"/>
      <c r="I19" s="426"/>
      <c r="J19" s="426"/>
      <c r="K19" s="426"/>
      <c r="L19" s="426"/>
      <c r="M19" s="426"/>
      <c r="N19" s="426"/>
      <c r="O19" s="426"/>
      <c r="P19" s="426"/>
      <c r="Q19" s="426"/>
      <c r="R19" s="426"/>
      <c r="S19" s="426"/>
      <c r="T19" s="426"/>
      <c r="U19" s="426"/>
      <c r="V19" s="426"/>
      <c r="W19" s="426"/>
      <c r="X19" s="370" t="s">
        <v>317</v>
      </c>
      <c r="Y19" s="201"/>
      <c r="Z19" s="7"/>
      <c r="AA19" s="201"/>
      <c r="AB19" s="360"/>
      <c r="AC19" s="7"/>
      <c r="AD19" s="329"/>
      <c r="AE19" s="34"/>
    </row>
    <row r="20" spans="2:46" s="9" customFormat="1" ht="12" customHeight="1" x14ac:dyDescent="0.25">
      <c r="B20" s="156"/>
      <c r="C20" s="156"/>
      <c r="D20" s="156"/>
      <c r="E20" s="156"/>
      <c r="F20" s="156"/>
      <c r="G20" s="156"/>
      <c r="H20" s="156"/>
      <c r="I20" s="156"/>
      <c r="J20" s="156"/>
      <c r="K20" s="156"/>
      <c r="L20" s="156"/>
      <c r="M20" s="156"/>
      <c r="N20" s="156"/>
      <c r="O20" s="156"/>
      <c r="P20" s="156"/>
      <c r="Q20" s="156"/>
      <c r="R20" s="156"/>
      <c r="S20" s="156"/>
      <c r="T20" s="156"/>
      <c r="U20" s="156"/>
      <c r="V20" s="156"/>
      <c r="W20" s="156"/>
      <c r="X20" s="151"/>
      <c r="Y20" s="36"/>
      <c r="Z20" s="67"/>
      <c r="AA20" s="36"/>
      <c r="AB20" s="36"/>
      <c r="AC20" s="67"/>
      <c r="AD20" s="329"/>
      <c r="AE20" s="35"/>
    </row>
    <row r="21" spans="2:46" s="9" customFormat="1" ht="38.25" customHeight="1" x14ac:dyDescent="0.25">
      <c r="B21" s="426" t="s">
        <v>402</v>
      </c>
      <c r="C21" s="426"/>
      <c r="D21" s="426"/>
      <c r="E21" s="426"/>
      <c r="F21" s="426"/>
      <c r="G21" s="426"/>
      <c r="H21" s="426"/>
      <c r="I21" s="426"/>
      <c r="J21" s="490"/>
      <c r="K21" s="490"/>
      <c r="L21" s="159"/>
      <c r="M21" s="389"/>
      <c r="N21" s="390"/>
      <c r="O21" s="390"/>
      <c r="P21" s="390"/>
      <c r="Q21" s="391"/>
      <c r="R21" s="159"/>
      <c r="S21" s="159"/>
      <c r="T21" s="159"/>
      <c r="U21" s="159"/>
      <c r="V21" s="159"/>
      <c r="W21" s="159"/>
      <c r="X21" s="151"/>
      <c r="Y21" s="36"/>
      <c r="Z21" s="67"/>
      <c r="AA21" s="36"/>
      <c r="AB21" s="36"/>
      <c r="AC21" s="67"/>
      <c r="AD21" s="329"/>
      <c r="AE21" s="35"/>
    </row>
    <row r="22" spans="2:46" s="2" customFormat="1" ht="13.5" customHeight="1" x14ac:dyDescent="0.25">
      <c r="B22" s="7"/>
      <c r="C22" s="7"/>
      <c r="D22" s="7"/>
      <c r="E22" s="7"/>
      <c r="F22" s="7"/>
      <c r="G22" s="7"/>
      <c r="H22" s="7"/>
      <c r="I22" s="7"/>
      <c r="J22" s="201"/>
      <c r="K22" s="201"/>
      <c r="L22" s="201"/>
      <c r="M22" s="201"/>
      <c r="N22" s="201"/>
      <c r="O22" s="201"/>
      <c r="P22" s="201"/>
      <c r="Q22" s="201"/>
      <c r="R22" s="201"/>
      <c r="S22" s="201"/>
      <c r="T22" s="201"/>
      <c r="U22" s="201"/>
      <c r="V22" s="201"/>
      <c r="W22" s="201"/>
      <c r="X22" s="201"/>
      <c r="Y22" s="201"/>
      <c r="Z22" s="7"/>
      <c r="AA22" s="201"/>
      <c r="AB22" s="360"/>
      <c r="AC22" s="7"/>
      <c r="AD22" s="329"/>
      <c r="AE22" s="34"/>
    </row>
    <row r="23" spans="2:46" s="2" customFormat="1" ht="40.5" customHeight="1" x14ac:dyDescent="0.25">
      <c r="B23" s="501" t="s">
        <v>17</v>
      </c>
      <c r="C23" s="501"/>
      <c r="D23" s="501"/>
      <c r="E23" s="501"/>
      <c r="F23" s="501"/>
      <c r="G23" s="501"/>
      <c r="H23" s="501"/>
      <c r="I23" s="501"/>
      <c r="J23" s="519" t="s">
        <v>18</v>
      </c>
      <c r="K23" s="519"/>
      <c r="L23" s="470" t="s">
        <v>19</v>
      </c>
      <c r="M23" s="470"/>
      <c r="N23" s="470"/>
      <c r="O23" s="470"/>
      <c r="P23" s="470"/>
      <c r="Q23" s="470" t="s">
        <v>20</v>
      </c>
      <c r="R23" s="470"/>
      <c r="S23" s="470" t="s">
        <v>21</v>
      </c>
      <c r="T23" s="470"/>
      <c r="U23" s="470"/>
      <c r="V23" s="470" t="s">
        <v>403</v>
      </c>
      <c r="W23" s="470"/>
      <c r="X23" s="470" t="s">
        <v>22</v>
      </c>
      <c r="Y23" s="470"/>
      <c r="Z23" s="470" t="s">
        <v>335</v>
      </c>
      <c r="AA23" s="470"/>
      <c r="AB23" s="470"/>
      <c r="AC23" s="470"/>
      <c r="AD23" s="37"/>
      <c r="AE23" s="513"/>
      <c r="AF23" s="514"/>
      <c r="AG23" s="34"/>
      <c r="AQ23" s="515"/>
      <c r="AR23" s="515"/>
      <c r="AS23" s="515"/>
      <c r="AT23" s="515"/>
    </row>
    <row r="24" spans="2:46" s="2" customFormat="1" ht="44.25" customHeight="1" x14ac:dyDescent="0.25">
      <c r="B24" s="505" t="s">
        <v>523</v>
      </c>
      <c r="C24" s="522"/>
      <c r="D24" s="522"/>
      <c r="E24" s="522"/>
      <c r="F24" s="522"/>
      <c r="G24" s="522"/>
      <c r="H24" s="522"/>
      <c r="I24" s="506"/>
      <c r="J24" s="520">
        <v>2010</v>
      </c>
      <c r="K24" s="521"/>
      <c r="L24" s="507" t="s">
        <v>524</v>
      </c>
      <c r="M24" s="507"/>
      <c r="N24" s="507"/>
      <c r="O24" s="507"/>
      <c r="P24" s="507"/>
      <c r="Q24" s="507" t="s">
        <v>481</v>
      </c>
      <c r="R24" s="507"/>
      <c r="S24" s="507" t="s">
        <v>483</v>
      </c>
      <c r="T24" s="507"/>
      <c r="U24" s="507"/>
      <c r="V24" s="507" t="s">
        <v>479</v>
      </c>
      <c r="W24" s="507"/>
      <c r="X24" s="505" t="s">
        <v>252</v>
      </c>
      <c r="Y24" s="506"/>
      <c r="Z24" s="507" t="s">
        <v>534</v>
      </c>
      <c r="AA24" s="507"/>
      <c r="AB24" s="507"/>
      <c r="AC24" s="507"/>
      <c r="AD24" s="364"/>
      <c r="AE24" s="34"/>
      <c r="AG24" s="35"/>
    </row>
    <row r="25" spans="2:46" s="2" customFormat="1" ht="30" customHeight="1" x14ac:dyDescent="0.25">
      <c r="B25" s="505" t="s">
        <v>545</v>
      </c>
      <c r="C25" s="522"/>
      <c r="D25" s="522"/>
      <c r="E25" s="522"/>
      <c r="F25" s="522"/>
      <c r="G25" s="522"/>
      <c r="H25" s="522"/>
      <c r="I25" s="506"/>
      <c r="J25" s="520">
        <v>2011</v>
      </c>
      <c r="K25" s="521"/>
      <c r="L25" s="507" t="s">
        <v>529</v>
      </c>
      <c r="M25" s="507"/>
      <c r="N25" s="507"/>
      <c r="O25" s="507"/>
      <c r="P25" s="507"/>
      <c r="Q25" s="516" t="s">
        <v>520</v>
      </c>
      <c r="R25" s="517"/>
      <c r="S25" s="516" t="s">
        <v>483</v>
      </c>
      <c r="T25" s="518"/>
      <c r="U25" s="517"/>
      <c r="V25" s="516" t="s">
        <v>253</v>
      </c>
      <c r="W25" s="517"/>
      <c r="X25" s="516" t="s">
        <v>252</v>
      </c>
      <c r="Y25" s="517"/>
      <c r="Z25" s="507" t="s">
        <v>534</v>
      </c>
      <c r="AA25" s="507"/>
      <c r="AB25" s="507"/>
      <c r="AC25" s="507"/>
      <c r="AD25" s="364"/>
      <c r="AE25" s="202"/>
      <c r="AF25" s="9"/>
      <c r="AG25" s="35"/>
    </row>
    <row r="26" spans="2:46" s="321" customFormat="1" ht="32.25" customHeight="1" x14ac:dyDescent="0.25">
      <c r="B26" s="507" t="s">
        <v>542</v>
      </c>
      <c r="C26" s="507"/>
      <c r="D26" s="507"/>
      <c r="E26" s="507"/>
      <c r="F26" s="507"/>
      <c r="G26" s="507"/>
      <c r="H26" s="507"/>
      <c r="I26" s="507"/>
      <c r="J26" s="520">
        <v>2012</v>
      </c>
      <c r="K26" s="521"/>
      <c r="L26" s="507" t="s">
        <v>541</v>
      </c>
      <c r="M26" s="507"/>
      <c r="N26" s="507"/>
      <c r="O26" s="507"/>
      <c r="P26" s="507"/>
      <c r="Q26" s="516" t="s">
        <v>520</v>
      </c>
      <c r="R26" s="517"/>
      <c r="S26" s="516" t="s">
        <v>483</v>
      </c>
      <c r="T26" s="518"/>
      <c r="U26" s="517"/>
      <c r="V26" s="516" t="s">
        <v>253</v>
      </c>
      <c r="W26" s="517"/>
      <c r="X26" s="516" t="s">
        <v>252</v>
      </c>
      <c r="Y26" s="517"/>
      <c r="Z26" s="507" t="s">
        <v>534</v>
      </c>
      <c r="AA26" s="507"/>
      <c r="AB26" s="507"/>
      <c r="AC26" s="507"/>
      <c r="AD26" s="364"/>
      <c r="AE26" s="394"/>
      <c r="AF26" s="9"/>
      <c r="AG26" s="35"/>
    </row>
    <row r="27" spans="2:46" s="2" customFormat="1" x14ac:dyDescent="0.25">
      <c r="B27" s="7"/>
      <c r="C27" s="7"/>
      <c r="D27" s="7"/>
      <c r="E27" s="7"/>
      <c r="F27" s="7"/>
      <c r="G27" s="7"/>
      <c r="H27" s="7"/>
      <c r="I27" s="7"/>
      <c r="J27" s="7"/>
      <c r="K27" s="7"/>
      <c r="L27" s="7"/>
      <c r="M27" s="7"/>
      <c r="N27" s="7"/>
      <c r="O27" s="7"/>
      <c r="P27" s="509"/>
      <c r="Q27" s="509"/>
      <c r="R27" s="37"/>
      <c r="S27" s="37"/>
      <c r="T27" s="37"/>
      <c r="U27" s="37"/>
      <c r="V27" s="37"/>
      <c r="W27" s="37"/>
      <c r="X27" s="37"/>
      <c r="Y27" s="163"/>
      <c r="Z27" s="201"/>
      <c r="AA27" s="7"/>
      <c r="AB27" s="322"/>
      <c r="AC27" s="201"/>
      <c r="AD27" s="36"/>
      <c r="AF27" s="36"/>
    </row>
    <row r="28" spans="2:46" s="2" customFormat="1" x14ac:dyDescent="0.25">
      <c r="B28" s="72"/>
      <c r="C28" s="72"/>
      <c r="D28" s="72"/>
      <c r="E28" s="72"/>
      <c r="F28" s="442">
        <v>2010</v>
      </c>
      <c r="G28" s="442"/>
      <c r="H28" s="442"/>
      <c r="I28" s="442"/>
      <c r="J28" s="442">
        <v>2011</v>
      </c>
      <c r="K28" s="442"/>
      <c r="L28" s="442"/>
      <c r="M28" s="442"/>
      <c r="N28" s="442">
        <v>2012</v>
      </c>
      <c r="O28" s="442"/>
      <c r="P28" s="442"/>
      <c r="Q28" s="442"/>
      <c r="R28" s="7"/>
      <c r="S28" s="442" t="s">
        <v>473</v>
      </c>
      <c r="T28" s="442"/>
      <c r="U28" s="442"/>
      <c r="V28" s="442"/>
      <c r="W28" s="164"/>
      <c r="X28" s="164"/>
      <c r="Y28" s="7"/>
      <c r="Z28" s="7"/>
      <c r="AA28" s="7"/>
      <c r="AB28" s="322"/>
      <c r="AC28" s="7"/>
      <c r="AD28" s="329"/>
      <c r="AF28" s="36"/>
    </row>
    <row r="29" spans="2:46" s="2" customFormat="1" x14ac:dyDescent="0.25">
      <c r="B29" s="72"/>
      <c r="C29" s="72"/>
      <c r="D29" s="72"/>
      <c r="E29" s="72"/>
      <c r="F29" s="510" t="s">
        <v>526</v>
      </c>
      <c r="G29" s="510"/>
      <c r="H29" s="510" t="s">
        <v>525</v>
      </c>
      <c r="I29" s="510"/>
      <c r="J29" s="510" t="s">
        <v>526</v>
      </c>
      <c r="K29" s="510"/>
      <c r="L29" s="442" t="s">
        <v>525</v>
      </c>
      <c r="M29" s="442"/>
      <c r="N29" s="442" t="s">
        <v>527</v>
      </c>
      <c r="O29" s="442"/>
      <c r="P29" s="442" t="s">
        <v>525</v>
      </c>
      <c r="Q29" s="442"/>
      <c r="R29" s="7"/>
      <c r="S29" s="442" t="s">
        <v>527</v>
      </c>
      <c r="T29" s="442"/>
      <c r="U29" s="442" t="s">
        <v>528</v>
      </c>
      <c r="V29" s="442"/>
      <c r="W29" s="164"/>
      <c r="X29" s="164"/>
      <c r="Y29" s="7"/>
      <c r="Z29" s="7"/>
      <c r="AA29" s="7"/>
      <c r="AB29" s="322"/>
      <c r="AC29" s="7"/>
      <c r="AD29" s="329"/>
      <c r="AF29" s="36"/>
    </row>
    <row r="30" spans="2:46" s="2" customFormat="1" x14ac:dyDescent="0.25">
      <c r="B30" s="495" t="str">
        <f>IF(B24="","",B24)</f>
        <v xml:space="preserve">Costo promedio anual por proyecto financiado </v>
      </c>
      <c r="C30" s="495"/>
      <c r="D30" s="495"/>
      <c r="E30" s="496"/>
      <c r="F30" s="505">
        <v>6563</v>
      </c>
      <c r="G30" s="506"/>
      <c r="H30" s="505">
        <v>7328</v>
      </c>
      <c r="I30" s="506"/>
      <c r="J30" s="505">
        <v>7328</v>
      </c>
      <c r="K30" s="506"/>
      <c r="L30" s="507">
        <v>6272</v>
      </c>
      <c r="M30" s="507"/>
      <c r="N30" s="507">
        <v>6272</v>
      </c>
      <c r="O30" s="507"/>
      <c r="P30" s="502">
        <v>7183</v>
      </c>
      <c r="Q30" s="502"/>
      <c r="R30" s="7"/>
      <c r="S30" s="502">
        <v>7183</v>
      </c>
      <c r="T30" s="502"/>
      <c r="U30" s="502">
        <v>6823</v>
      </c>
      <c r="V30" s="502"/>
      <c r="W30" s="37"/>
      <c r="X30" s="37"/>
      <c r="Y30" s="7"/>
      <c r="Z30" s="7"/>
      <c r="AA30" s="7"/>
      <c r="AB30" s="322"/>
      <c r="AC30" s="7"/>
      <c r="AD30" s="329"/>
      <c r="AF30" s="36"/>
    </row>
    <row r="31" spans="2:46" s="321" customFormat="1" x14ac:dyDescent="0.25">
      <c r="B31" s="392"/>
      <c r="C31" s="392"/>
      <c r="D31" s="392"/>
      <c r="E31" s="392"/>
      <c r="F31" s="526">
        <v>2010</v>
      </c>
      <c r="G31" s="526"/>
      <c r="H31" s="526"/>
      <c r="I31" s="526"/>
      <c r="J31" s="442">
        <v>2011</v>
      </c>
      <c r="K31" s="442"/>
      <c r="L31" s="442"/>
      <c r="M31" s="442"/>
      <c r="N31" s="442">
        <v>2012</v>
      </c>
      <c r="O31" s="442"/>
      <c r="P31" s="442"/>
      <c r="Q31" s="442"/>
      <c r="R31" s="322"/>
      <c r="S31" s="442" t="s">
        <v>473</v>
      </c>
      <c r="T31" s="442"/>
      <c r="U31" s="442"/>
      <c r="V31" s="442"/>
      <c r="W31" s="37"/>
      <c r="X31" s="37"/>
      <c r="Y31" s="322"/>
      <c r="Z31" s="322"/>
      <c r="AA31" s="322"/>
      <c r="AB31" s="322"/>
      <c r="AC31" s="322"/>
      <c r="AD31" s="329"/>
      <c r="AF31" s="36"/>
    </row>
    <row r="32" spans="2:46" s="321" customFormat="1" x14ac:dyDescent="0.25">
      <c r="B32" s="392"/>
      <c r="C32" s="392"/>
      <c r="D32" s="392"/>
      <c r="E32" s="392"/>
      <c r="F32" s="510" t="s">
        <v>530</v>
      </c>
      <c r="G32" s="510"/>
      <c r="H32" s="510" t="s">
        <v>399</v>
      </c>
      <c r="I32" s="510"/>
      <c r="J32" s="510" t="s">
        <v>397</v>
      </c>
      <c r="K32" s="510"/>
      <c r="L32" s="442" t="s">
        <v>398</v>
      </c>
      <c r="M32" s="442"/>
      <c r="N32" s="442" t="s">
        <v>397</v>
      </c>
      <c r="O32" s="442"/>
      <c r="P32" s="442" t="s">
        <v>399</v>
      </c>
      <c r="Q32" s="442"/>
      <c r="R32" s="322"/>
      <c r="S32" s="442" t="s">
        <v>532</v>
      </c>
      <c r="T32" s="442"/>
      <c r="U32" s="442" t="s">
        <v>531</v>
      </c>
      <c r="V32" s="442"/>
      <c r="W32" s="37"/>
      <c r="X32" s="37"/>
      <c r="Y32" s="322"/>
      <c r="Z32" s="322"/>
      <c r="AA32" s="322"/>
      <c r="AB32" s="322"/>
      <c r="AC32" s="322"/>
      <c r="AD32" s="329"/>
      <c r="AF32" s="36"/>
    </row>
    <row r="33" spans="2:32" s="2" customFormat="1" x14ac:dyDescent="0.25">
      <c r="B33" s="495" t="str">
        <f>IF(B25="","",B25)</f>
        <v>Tasa de variacion anual de recursos asignados para proyectos educativos del Fondo, respecto al año base (2010)</v>
      </c>
      <c r="C33" s="495"/>
      <c r="D33" s="495"/>
      <c r="E33" s="496"/>
      <c r="F33" s="503" t="str">
        <f ca="1">+IF(INDIRECT("'"&amp;$B2&amp;"'!$d$496")=0,"",INDIRECT("'"&amp;$B2&amp;"'!$d$496"))</f>
        <v/>
      </c>
      <c r="G33" s="504"/>
      <c r="H33" s="503" t="str">
        <f ca="1">+IF(INDIRECT("'"&amp;$B2&amp;"'!$d$497")=0,"",INDIRECT("'"&amp;$B2&amp;"'!$d$497"))</f>
        <v/>
      </c>
      <c r="I33" s="504"/>
      <c r="J33" s="505">
        <v>3</v>
      </c>
      <c r="K33" s="506"/>
      <c r="L33" s="507">
        <v>-13</v>
      </c>
      <c r="M33" s="507"/>
      <c r="N33" s="507">
        <v>3</v>
      </c>
      <c r="O33" s="507"/>
      <c r="P33" s="502">
        <v>6</v>
      </c>
      <c r="Q33" s="502"/>
      <c r="R33" s="7"/>
      <c r="S33" s="502">
        <v>6</v>
      </c>
      <c r="T33" s="502"/>
      <c r="U33" s="502">
        <v>5</v>
      </c>
      <c r="V33" s="502"/>
      <c r="W33" s="37"/>
      <c r="X33" s="37"/>
      <c r="Y33" s="7"/>
      <c r="Z33" s="7"/>
      <c r="AA33" s="7"/>
      <c r="AB33" s="322"/>
      <c r="AC33" s="7"/>
      <c r="AD33" s="329"/>
      <c r="AF33" s="36"/>
    </row>
    <row r="34" spans="2:32" s="2" customFormat="1" x14ac:dyDescent="0.25">
      <c r="B34" s="442" t="s">
        <v>540</v>
      </c>
      <c r="C34" s="523"/>
      <c r="D34" s="523"/>
      <c r="E34" s="523"/>
      <c r="F34" s="503"/>
      <c r="G34" s="504"/>
      <c r="H34" s="503"/>
      <c r="I34" s="504"/>
      <c r="J34" s="505"/>
      <c r="K34" s="506"/>
      <c r="L34" s="507"/>
      <c r="M34" s="507"/>
      <c r="N34" s="507">
        <v>100</v>
      </c>
      <c r="O34" s="507"/>
      <c r="P34" s="502">
        <v>100</v>
      </c>
      <c r="Q34" s="502"/>
      <c r="R34" s="322"/>
      <c r="S34" s="502">
        <v>100</v>
      </c>
      <c r="T34" s="502"/>
      <c r="U34" s="502">
        <v>90</v>
      </c>
      <c r="V34" s="502"/>
      <c r="W34" s="201"/>
      <c r="X34" s="201"/>
      <c r="Y34" s="201"/>
      <c r="Z34" s="201"/>
      <c r="AA34" s="201"/>
      <c r="AB34" s="360"/>
      <c r="AC34" s="7"/>
      <c r="AD34" s="329"/>
    </row>
    <row r="35" spans="2:32" s="2" customFormat="1" x14ac:dyDescent="0.25">
      <c r="B35" s="7"/>
      <c r="C35" s="7"/>
      <c r="D35" s="7"/>
      <c r="E35" s="7"/>
      <c r="F35" s="7"/>
      <c r="G35" s="7"/>
      <c r="H35" s="7"/>
      <c r="I35" s="7"/>
      <c r="J35" s="7"/>
      <c r="K35" s="7"/>
      <c r="L35" s="135"/>
      <c r="M35" s="135"/>
      <c r="N35" s="135"/>
      <c r="O35" s="135"/>
      <c r="P35" s="135"/>
      <c r="Q35" s="135"/>
      <c r="R35" s="135"/>
      <c r="S35" s="135"/>
      <c r="T35" s="135"/>
      <c r="U35" s="135"/>
      <c r="V35" s="135"/>
      <c r="W35" s="135"/>
      <c r="X35" s="135"/>
      <c r="Y35" s="135"/>
      <c r="Z35" s="135"/>
      <c r="AA35" s="34"/>
      <c r="AB35" s="361"/>
      <c r="AC35" s="34"/>
      <c r="AD35" s="36"/>
      <c r="AE35" s="34"/>
    </row>
    <row r="36" spans="2:32" x14ac:dyDescent="0.25">
      <c r="B36" s="426" t="s">
        <v>417</v>
      </c>
      <c r="C36" s="426"/>
      <c r="D36" s="426"/>
      <c r="E36" s="426"/>
      <c r="F36" s="426"/>
      <c r="G36" s="426"/>
      <c r="H36" s="426"/>
      <c r="I36" s="426"/>
      <c r="J36" s="426"/>
      <c r="K36" s="426"/>
      <c r="L36" s="426"/>
      <c r="M36" s="426"/>
      <c r="N36" s="426"/>
      <c r="O36" s="426"/>
      <c r="P36" s="426"/>
      <c r="Q36" s="426"/>
      <c r="R36" s="426"/>
      <c r="S36" s="426"/>
      <c r="T36" s="426"/>
      <c r="U36" s="426"/>
      <c r="V36" s="426"/>
      <c r="W36" s="426"/>
      <c r="X36" s="370" t="str">
        <f ca="1">+IF(INDIRECT("'"&amp;$B2&amp;"'!$b$516")=0,"",INDIRECT("'"&amp;$B2&amp;"'!$b$516"))</f>
        <v>SI</v>
      </c>
      <c r="Y36" s="201"/>
      <c r="Z36" s="7"/>
      <c r="AA36" s="201"/>
      <c r="AB36" s="360"/>
      <c r="AC36" s="7"/>
      <c r="AD36" s="329"/>
    </row>
    <row r="37" spans="2:32" x14ac:dyDescent="0.25">
      <c r="B37" s="156"/>
      <c r="C37" s="156"/>
      <c r="D37" s="156"/>
      <c r="E37" s="156"/>
      <c r="F37" s="156"/>
      <c r="G37" s="156"/>
      <c r="H37" s="156"/>
      <c r="I37" s="156"/>
      <c r="J37" s="156"/>
      <c r="K37" s="156"/>
      <c r="L37" s="156"/>
      <c r="M37" s="156"/>
      <c r="N37" s="156"/>
      <c r="O37" s="156"/>
      <c r="P37" s="156"/>
      <c r="Q37" s="156"/>
      <c r="R37" s="156"/>
      <c r="S37" s="156"/>
      <c r="T37" s="156"/>
      <c r="U37" s="156"/>
      <c r="V37" s="156"/>
      <c r="W37" s="156"/>
      <c r="X37" s="151"/>
      <c r="Y37" s="36"/>
      <c r="Z37" s="67"/>
      <c r="AA37" s="36"/>
      <c r="AB37" s="36"/>
      <c r="AC37" s="67"/>
      <c r="AD37" s="329"/>
    </row>
    <row r="38" spans="2:32" ht="15" customHeight="1" x14ac:dyDescent="0.25">
      <c r="B38" s="426" t="s">
        <v>418</v>
      </c>
      <c r="C38" s="426"/>
      <c r="D38" s="426"/>
      <c r="E38" s="426"/>
      <c r="F38" s="426"/>
      <c r="G38" s="426"/>
      <c r="H38" s="426"/>
      <c r="I38" s="426"/>
      <c r="J38" s="500">
        <v>2</v>
      </c>
      <c r="K38" s="500"/>
      <c r="L38" s="159"/>
      <c r="M38" s="385"/>
      <c r="N38" s="386"/>
      <c r="O38" s="386"/>
      <c r="P38" s="159"/>
      <c r="Q38" s="159"/>
      <c r="R38" s="159"/>
      <c r="S38" s="159"/>
      <c r="T38" s="159"/>
      <c r="U38" s="159"/>
      <c r="V38" s="159"/>
      <c r="W38" s="159"/>
      <c r="X38" s="151"/>
      <c r="Y38" s="36"/>
      <c r="Z38" s="67"/>
      <c r="AA38" s="36"/>
      <c r="AB38" s="36"/>
      <c r="AC38" s="67"/>
      <c r="AD38" s="329"/>
    </row>
    <row r="39" spans="2:32" x14ac:dyDescent="0.25">
      <c r="B39" s="7"/>
      <c r="C39" s="7"/>
      <c r="D39" s="7"/>
      <c r="E39" s="7"/>
      <c r="F39" s="7"/>
      <c r="G39" s="7"/>
      <c r="H39" s="7"/>
      <c r="I39" s="7"/>
      <c r="J39" s="201"/>
      <c r="K39" s="201"/>
      <c r="L39" s="201"/>
      <c r="M39" s="201"/>
      <c r="N39" s="201"/>
      <c r="O39" s="201"/>
      <c r="P39" s="201"/>
      <c r="Q39" s="201"/>
      <c r="R39" s="201"/>
      <c r="S39" s="201"/>
      <c r="T39" s="201"/>
      <c r="U39" s="201"/>
      <c r="V39" s="201"/>
      <c r="W39" s="201"/>
      <c r="X39" s="201"/>
      <c r="Y39" s="201"/>
      <c r="Z39" s="7"/>
      <c r="AA39" s="201"/>
      <c r="AB39" s="360"/>
      <c r="AC39" s="7"/>
      <c r="AD39" s="329"/>
    </row>
    <row r="40" spans="2:32" ht="36.75" customHeight="1" x14ac:dyDescent="0.25">
      <c r="B40" s="501" t="s">
        <v>17</v>
      </c>
      <c r="C40" s="501"/>
      <c r="D40" s="501"/>
      <c r="E40" s="501"/>
      <c r="F40" s="501"/>
      <c r="G40" s="501"/>
      <c r="H40" s="501"/>
      <c r="I40" s="501"/>
      <c r="J40" s="519" t="s">
        <v>18</v>
      </c>
      <c r="K40" s="519"/>
      <c r="L40" s="470" t="s">
        <v>19</v>
      </c>
      <c r="M40" s="470"/>
      <c r="N40" s="470"/>
      <c r="O40" s="470"/>
      <c r="P40" s="470"/>
      <c r="Q40" s="470" t="s">
        <v>20</v>
      </c>
      <c r="R40" s="470"/>
      <c r="S40" s="470" t="s">
        <v>21</v>
      </c>
      <c r="T40" s="470"/>
      <c r="U40" s="470"/>
      <c r="V40" s="470" t="s">
        <v>403</v>
      </c>
      <c r="W40" s="470"/>
      <c r="X40" s="470" t="s">
        <v>22</v>
      </c>
      <c r="Y40" s="470"/>
      <c r="Z40" s="470" t="s">
        <v>335</v>
      </c>
      <c r="AA40" s="470"/>
      <c r="AB40" s="470"/>
      <c r="AC40" s="470"/>
      <c r="AD40" s="37"/>
    </row>
    <row r="41" spans="2:32" ht="70.5" customHeight="1" x14ac:dyDescent="0.25">
      <c r="B41" s="497" t="s">
        <v>512</v>
      </c>
      <c r="C41" s="498"/>
      <c r="D41" s="498"/>
      <c r="E41" s="498"/>
      <c r="F41" s="498"/>
      <c r="G41" s="498"/>
      <c r="H41" s="498"/>
      <c r="I41" s="499"/>
      <c r="J41" s="524">
        <v>2012</v>
      </c>
      <c r="K41" s="525"/>
      <c r="L41" s="502" t="s">
        <v>513</v>
      </c>
      <c r="M41" s="502"/>
      <c r="N41" s="502"/>
      <c r="O41" s="502"/>
      <c r="P41" s="502"/>
      <c r="Q41" s="507" t="s">
        <v>482</v>
      </c>
      <c r="R41" s="507"/>
      <c r="S41" s="507" t="s">
        <v>480</v>
      </c>
      <c r="T41" s="507"/>
      <c r="U41" s="507"/>
      <c r="V41" s="507" t="s">
        <v>253</v>
      </c>
      <c r="W41" s="507"/>
      <c r="X41" s="505" t="s">
        <v>252</v>
      </c>
      <c r="Y41" s="506"/>
      <c r="Z41" s="502" t="s">
        <v>514</v>
      </c>
      <c r="AA41" s="502"/>
      <c r="AB41" s="502"/>
      <c r="AC41" s="502"/>
      <c r="AD41" s="365"/>
    </row>
    <row r="42" spans="2:32" ht="50.25" customHeight="1" x14ac:dyDescent="0.25">
      <c r="B42" s="497" t="s">
        <v>536</v>
      </c>
      <c r="C42" s="498"/>
      <c r="D42" s="498"/>
      <c r="E42" s="498"/>
      <c r="F42" s="498"/>
      <c r="G42" s="498"/>
      <c r="H42" s="498"/>
      <c r="I42" s="499"/>
      <c r="J42" s="524">
        <v>2012</v>
      </c>
      <c r="K42" s="525"/>
      <c r="L42" s="502" t="s">
        <v>539</v>
      </c>
      <c r="M42" s="502"/>
      <c r="N42" s="502"/>
      <c r="O42" s="502"/>
      <c r="P42" s="502"/>
      <c r="Q42" s="507" t="s">
        <v>482</v>
      </c>
      <c r="R42" s="507"/>
      <c r="S42" s="507" t="s">
        <v>480</v>
      </c>
      <c r="T42" s="507"/>
      <c r="U42" s="507"/>
      <c r="V42" s="507" t="s">
        <v>253</v>
      </c>
      <c r="W42" s="507"/>
      <c r="X42" s="505" t="s">
        <v>538</v>
      </c>
      <c r="Y42" s="506"/>
      <c r="Z42" s="502" t="s">
        <v>514</v>
      </c>
      <c r="AA42" s="502"/>
      <c r="AB42" s="502"/>
      <c r="AC42" s="502"/>
      <c r="AD42" s="365"/>
      <c r="AF42" s="367"/>
    </row>
    <row r="43" spans="2:32" x14ac:dyDescent="0.25">
      <c r="B43" s="7"/>
      <c r="C43" s="7"/>
      <c r="D43" s="7"/>
      <c r="E43" s="7"/>
      <c r="F43" s="7"/>
      <c r="G43" s="7"/>
      <c r="H43" s="7"/>
      <c r="I43" s="7"/>
      <c r="J43" s="7"/>
      <c r="K43" s="7"/>
      <c r="L43" s="7"/>
      <c r="M43" s="7"/>
      <c r="N43" s="7"/>
      <c r="O43" s="7"/>
      <c r="P43" s="509"/>
      <c r="Q43" s="509"/>
      <c r="R43" s="37"/>
      <c r="S43" s="37"/>
      <c r="T43" s="37"/>
      <c r="U43" s="37"/>
      <c r="V43" s="37"/>
      <c r="W43" s="37"/>
      <c r="X43" s="37"/>
      <c r="Y43" s="163"/>
      <c r="Z43" s="201"/>
      <c r="AA43" s="7"/>
      <c r="AB43" s="322"/>
      <c r="AC43" s="201"/>
      <c r="AD43" s="36"/>
    </row>
    <row r="44" spans="2:32" x14ac:dyDescent="0.25">
      <c r="B44" s="72"/>
      <c r="C44" s="72"/>
      <c r="D44" s="72"/>
      <c r="E44" s="72"/>
      <c r="F44" s="442">
        <v>2010</v>
      </c>
      <c r="G44" s="442"/>
      <c r="H44" s="442"/>
      <c r="I44" s="442"/>
      <c r="J44" s="442">
        <v>2011</v>
      </c>
      <c r="K44" s="442"/>
      <c r="L44" s="442"/>
      <c r="M44" s="442"/>
      <c r="N44" s="442">
        <v>2012</v>
      </c>
      <c r="O44" s="442"/>
      <c r="P44" s="442"/>
      <c r="Q44" s="442"/>
      <c r="R44" s="7"/>
      <c r="S44" s="442" t="s">
        <v>473</v>
      </c>
      <c r="T44" s="442"/>
      <c r="U44" s="442"/>
      <c r="V44" s="442"/>
      <c r="W44" s="164"/>
      <c r="X44" s="164"/>
      <c r="Y44" s="7"/>
      <c r="Z44" s="7"/>
      <c r="AA44" s="7"/>
      <c r="AB44" s="322"/>
      <c r="AC44" s="7"/>
      <c r="AD44" s="329"/>
    </row>
    <row r="45" spans="2:32" x14ac:dyDescent="0.25">
      <c r="B45" s="72"/>
      <c r="C45" s="72"/>
      <c r="D45" s="72"/>
      <c r="E45" s="72"/>
      <c r="F45" s="510" t="s">
        <v>397</v>
      </c>
      <c r="G45" s="510"/>
      <c r="H45" s="510" t="s">
        <v>398</v>
      </c>
      <c r="I45" s="510"/>
      <c r="J45" s="510" t="s">
        <v>397</v>
      </c>
      <c r="K45" s="510"/>
      <c r="L45" s="442" t="s">
        <v>398</v>
      </c>
      <c r="M45" s="442"/>
      <c r="N45" s="442" t="s">
        <v>397</v>
      </c>
      <c r="O45" s="442"/>
      <c r="P45" s="442" t="s">
        <v>399</v>
      </c>
      <c r="Q45" s="442"/>
      <c r="R45" s="7"/>
      <c r="S45" s="442" t="s">
        <v>397</v>
      </c>
      <c r="T45" s="442"/>
      <c r="U45" s="442" t="s">
        <v>401</v>
      </c>
      <c r="V45" s="442"/>
      <c r="W45" s="164"/>
      <c r="X45" s="164"/>
      <c r="Y45" s="7"/>
      <c r="Z45" s="7"/>
      <c r="AA45" s="7"/>
      <c r="AB45" s="322"/>
      <c r="AC45" s="7"/>
      <c r="AD45" s="329"/>
    </row>
    <row r="46" spans="2:32" x14ac:dyDescent="0.25">
      <c r="B46" s="495" t="str">
        <f>IF(B41="","",B41)</f>
        <v>Porcentaje de usuarios encuestados que  evalúan como muy buena y buena la atención global prestada por el servicio en las oficinas de atención a público (presencial o virtual).</v>
      </c>
      <c r="C46" s="495"/>
      <c r="D46" s="495"/>
      <c r="E46" s="496"/>
      <c r="F46" s="497">
        <v>-2</v>
      </c>
      <c r="G46" s="499"/>
      <c r="H46" s="497">
        <v>-2</v>
      </c>
      <c r="I46" s="499"/>
      <c r="J46" s="497">
        <v>0.7</v>
      </c>
      <c r="K46" s="499"/>
      <c r="L46" s="502">
        <v>-2</v>
      </c>
      <c r="M46" s="502"/>
      <c r="N46" s="502">
        <v>70</v>
      </c>
      <c r="O46" s="502"/>
      <c r="P46" s="502">
        <v>70</v>
      </c>
      <c r="Q46" s="502"/>
      <c r="R46" s="7"/>
      <c r="S46" s="502">
        <v>70</v>
      </c>
      <c r="T46" s="502"/>
      <c r="U46" s="502">
        <v>66</v>
      </c>
      <c r="V46" s="502"/>
      <c r="W46" s="37"/>
      <c r="X46" s="37"/>
      <c r="Y46" s="7"/>
      <c r="Z46" s="7"/>
      <c r="AA46" s="7"/>
      <c r="AB46" s="322"/>
      <c r="AC46" s="7"/>
      <c r="AD46" s="329"/>
    </row>
    <row r="47" spans="2:32" ht="18" customHeight="1" x14ac:dyDescent="0.25">
      <c r="B47" s="495" t="s">
        <v>537</v>
      </c>
      <c r="C47" s="495"/>
      <c r="D47" s="495"/>
      <c r="E47" s="496"/>
      <c r="F47" s="511" t="str">
        <f ca="1">+IF(INDIRECT("'"&amp;$B2&amp;"'!$d$541")=0,"",INDIRECT("'"&amp;$B2&amp;"'!$d$541"))</f>
        <v/>
      </c>
      <c r="G47" s="512"/>
      <c r="H47" s="511" t="str">
        <f ca="1">+IF(INDIRECT("'"&amp;$B2&amp;"'!$d$542")=0,"",INDIRECT("'"&amp;$B2&amp;"'!$d$542"))</f>
        <v/>
      </c>
      <c r="I47" s="512"/>
      <c r="J47" s="511" t="str">
        <f ca="1">+IF(INDIRECT("'"&amp;$B2&amp;"'!$e$541")=0,"",INDIRECT("'"&amp;$B2&amp;"'!$e$541"))</f>
        <v/>
      </c>
      <c r="K47" s="512"/>
      <c r="L47" s="508" t="str">
        <f ca="1">+IF(INDIRECT("'"&amp;$B2&amp;"'!$e$542")=0,"",INDIRECT("'"&amp;$B2&amp;"'!$e$542"))</f>
        <v/>
      </c>
      <c r="M47" s="508"/>
      <c r="N47" s="502">
        <v>2</v>
      </c>
      <c r="O47" s="502"/>
      <c r="P47" s="502">
        <v>2</v>
      </c>
      <c r="Q47" s="502"/>
      <c r="R47" s="7"/>
      <c r="S47" s="502">
        <v>1</v>
      </c>
      <c r="T47" s="502"/>
      <c r="U47" s="502">
        <v>3</v>
      </c>
      <c r="V47" s="502"/>
      <c r="W47" s="37"/>
      <c r="X47" s="369"/>
      <c r="Y47" s="7"/>
      <c r="Z47" s="7"/>
      <c r="AA47" s="7"/>
      <c r="AB47" s="322"/>
      <c r="AC47" s="7"/>
      <c r="AD47" s="329"/>
    </row>
    <row r="48" spans="2:32" x14ac:dyDescent="0.25">
      <c r="B48" s="7"/>
      <c r="C48" s="7"/>
      <c r="D48" s="7"/>
      <c r="E48" s="7"/>
      <c r="F48" s="7"/>
      <c r="G48" s="7"/>
      <c r="H48" s="7"/>
      <c r="I48" s="7"/>
      <c r="J48" s="201"/>
      <c r="K48" s="201"/>
      <c r="L48" s="201"/>
      <c r="M48" s="201"/>
      <c r="N48" s="201"/>
      <c r="O48" s="201"/>
      <c r="P48" s="201"/>
      <c r="Q48" s="201"/>
      <c r="R48" s="201"/>
      <c r="S48" s="201"/>
      <c r="T48" s="201"/>
      <c r="U48" s="201"/>
      <c r="V48" s="201"/>
      <c r="W48" s="201"/>
      <c r="X48" s="201"/>
      <c r="Y48" s="201"/>
      <c r="Z48" s="201"/>
      <c r="AA48" s="201"/>
      <c r="AB48" s="360"/>
      <c r="AC48" s="7"/>
      <c r="AD48" s="329"/>
    </row>
    <row r="49" spans="2:29" x14ac:dyDescent="0.25">
      <c r="B49" s="257"/>
      <c r="C49" s="257"/>
      <c r="D49" s="257"/>
      <c r="E49" s="257"/>
      <c r="F49" s="257"/>
      <c r="G49" s="257"/>
      <c r="H49" s="257"/>
      <c r="I49" s="257"/>
      <c r="J49" s="257"/>
      <c r="K49" s="257"/>
      <c r="L49" s="258"/>
      <c r="M49" s="258"/>
      <c r="N49" s="258"/>
      <c r="O49" s="258"/>
      <c r="P49" s="258"/>
      <c r="Q49" s="258"/>
      <c r="R49" s="258"/>
      <c r="S49" s="258"/>
      <c r="T49" s="258"/>
      <c r="U49" s="258"/>
      <c r="V49" s="258"/>
      <c r="W49" s="258"/>
      <c r="X49" s="258"/>
      <c r="Y49" s="258"/>
      <c r="Z49" s="258"/>
      <c r="AA49" s="258"/>
      <c r="AB49" s="258"/>
      <c r="AC49" s="258"/>
    </row>
    <row r="50" spans="2:29" x14ac:dyDescent="0.25"/>
    <row r="51" spans="2:29" hidden="1" x14ac:dyDescent="0.25"/>
    <row r="52" spans="2:29" hidden="1" x14ac:dyDescent="0.25"/>
    <row r="53" spans="2:29" hidden="1" x14ac:dyDescent="0.25"/>
    <row r="54" spans="2:29" hidden="1" x14ac:dyDescent="0.25"/>
    <row r="55" spans="2:29" hidden="1" x14ac:dyDescent="0.25"/>
    <row r="56" spans="2:29" hidden="1" x14ac:dyDescent="0.25"/>
    <row r="57" spans="2:29" hidden="1" x14ac:dyDescent="0.25"/>
    <row r="58" spans="2:29" hidden="1" x14ac:dyDescent="0.25"/>
    <row r="59" spans="2:29" hidden="1" x14ac:dyDescent="0.25"/>
    <row r="60" spans="2:29" hidden="1" x14ac:dyDescent="0.25"/>
    <row r="61" spans="2:29" hidden="1" x14ac:dyDescent="0.25"/>
    <row r="62" spans="2:29" hidden="1" x14ac:dyDescent="0.25"/>
    <row r="63" spans="2:29" hidden="1" x14ac:dyDescent="0.25"/>
    <row r="64" spans="2:29"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sheetData>
  <sheetProtection selectLockedCells="1"/>
  <mergeCells count="209">
    <mergeCell ref="H47:I47"/>
    <mergeCell ref="F47:G47"/>
    <mergeCell ref="H45:I45"/>
    <mergeCell ref="F45:G45"/>
    <mergeCell ref="F44:I44"/>
    <mergeCell ref="J42:K42"/>
    <mergeCell ref="J41:K41"/>
    <mergeCell ref="J40:K40"/>
    <mergeCell ref="F31:I31"/>
    <mergeCell ref="J31:M31"/>
    <mergeCell ref="F32:G32"/>
    <mergeCell ref="H32:I32"/>
    <mergeCell ref="J32:K32"/>
    <mergeCell ref="L32:M32"/>
    <mergeCell ref="B34:E34"/>
    <mergeCell ref="F33:G33"/>
    <mergeCell ref="H33:I33"/>
    <mergeCell ref="J33:K33"/>
    <mergeCell ref="L33:M33"/>
    <mergeCell ref="N33:O33"/>
    <mergeCell ref="P33:Q33"/>
    <mergeCell ref="S33:T33"/>
    <mergeCell ref="P34:Q34"/>
    <mergeCell ref="S34:T34"/>
    <mergeCell ref="F30:G30"/>
    <mergeCell ref="H30:I30"/>
    <mergeCell ref="J30:K30"/>
    <mergeCell ref="L30:M30"/>
    <mergeCell ref="N30:O30"/>
    <mergeCell ref="P30:Q30"/>
    <mergeCell ref="S30:T30"/>
    <mergeCell ref="B24:I24"/>
    <mergeCell ref="J24:K24"/>
    <mergeCell ref="B25:I25"/>
    <mergeCell ref="J25:K25"/>
    <mergeCell ref="L25:P25"/>
    <mergeCell ref="Q25:R25"/>
    <mergeCell ref="S25:U25"/>
    <mergeCell ref="F29:G29"/>
    <mergeCell ref="H29:I29"/>
    <mergeCell ref="B26:I26"/>
    <mergeCell ref="J26:K26"/>
    <mergeCell ref="L26:P26"/>
    <mergeCell ref="Q26:R26"/>
    <mergeCell ref="F28:I28"/>
    <mergeCell ref="S26:U26"/>
    <mergeCell ref="J17:K17"/>
    <mergeCell ref="L17:M17"/>
    <mergeCell ref="N17:O17"/>
    <mergeCell ref="P17:Q17"/>
    <mergeCell ref="Q24:R24"/>
    <mergeCell ref="S24:U24"/>
    <mergeCell ref="S17:T17"/>
    <mergeCell ref="U17:V17"/>
    <mergeCell ref="B6:W6"/>
    <mergeCell ref="F14:I14"/>
    <mergeCell ref="J14:M14"/>
    <mergeCell ref="F17:G17"/>
    <mergeCell ref="J12:K12"/>
    <mergeCell ref="B12:I12"/>
    <mergeCell ref="B21:I21"/>
    <mergeCell ref="B23:I23"/>
    <mergeCell ref="F16:G16"/>
    <mergeCell ref="F15:G15"/>
    <mergeCell ref="L24:P24"/>
    <mergeCell ref="V24:W24"/>
    <mergeCell ref="B19:W19"/>
    <mergeCell ref="J21:K21"/>
    <mergeCell ref="J23:K23"/>
    <mergeCell ref="Z12:AC12"/>
    <mergeCell ref="B3:W3"/>
    <mergeCell ref="B8:I8"/>
    <mergeCell ref="B10:I10"/>
    <mergeCell ref="S10:U10"/>
    <mergeCell ref="J8:K8"/>
    <mergeCell ref="J10:K10"/>
    <mergeCell ref="L10:P10"/>
    <mergeCell ref="B11:I11"/>
    <mergeCell ref="J11:K11"/>
    <mergeCell ref="L11:P11"/>
    <mergeCell ref="Q11:R11"/>
    <mergeCell ref="S11:U11"/>
    <mergeCell ref="V11:W11"/>
    <mergeCell ref="S15:T15"/>
    <mergeCell ref="U15:V15"/>
    <mergeCell ref="P13:Q13"/>
    <mergeCell ref="N14:Q14"/>
    <mergeCell ref="S14:V14"/>
    <mergeCell ref="X12:Y12"/>
    <mergeCell ref="V12:W12"/>
    <mergeCell ref="S12:U12"/>
    <mergeCell ref="Q12:R12"/>
    <mergeCell ref="L12:P12"/>
    <mergeCell ref="AE23:AF23"/>
    <mergeCell ref="AS10:AT10"/>
    <mergeCell ref="V10:W10"/>
    <mergeCell ref="X10:Y10"/>
    <mergeCell ref="Z10:AC10"/>
    <mergeCell ref="Q10:R10"/>
    <mergeCell ref="H17:I17"/>
    <mergeCell ref="AQ23:AR23"/>
    <mergeCell ref="AS23:AT23"/>
    <mergeCell ref="H16:I16"/>
    <mergeCell ref="J16:K16"/>
    <mergeCell ref="L16:M16"/>
    <mergeCell ref="N16:O16"/>
    <mergeCell ref="P16:Q16"/>
    <mergeCell ref="S16:T16"/>
    <mergeCell ref="U16:V16"/>
    <mergeCell ref="H15:I15"/>
    <mergeCell ref="J15:K15"/>
    <mergeCell ref="L15:M15"/>
    <mergeCell ref="AQ10:AR10"/>
    <mergeCell ref="X11:Y11"/>
    <mergeCell ref="Z11:AC11"/>
    <mergeCell ref="N15:O15"/>
    <mergeCell ref="P15:Q15"/>
    <mergeCell ref="X24:Y24"/>
    <mergeCell ref="Z24:AC24"/>
    <mergeCell ref="L23:P23"/>
    <mergeCell ref="Q23:R23"/>
    <mergeCell ref="S23:U23"/>
    <mergeCell ref="V23:W23"/>
    <mergeCell ref="X23:Y23"/>
    <mergeCell ref="Z23:AC23"/>
    <mergeCell ref="P27:Q27"/>
    <mergeCell ref="V26:W26"/>
    <mergeCell ref="X26:Y26"/>
    <mergeCell ref="Z26:AC26"/>
    <mergeCell ref="X25:Y25"/>
    <mergeCell ref="Z25:AC25"/>
    <mergeCell ref="V25:W25"/>
    <mergeCell ref="J28:M28"/>
    <mergeCell ref="N28:Q28"/>
    <mergeCell ref="S28:V28"/>
    <mergeCell ref="U34:V34"/>
    <mergeCell ref="L42:P42"/>
    <mergeCell ref="Q42:R42"/>
    <mergeCell ref="S42:U42"/>
    <mergeCell ref="V42:W42"/>
    <mergeCell ref="J29:K29"/>
    <mergeCell ref="L29:M29"/>
    <mergeCell ref="N29:O29"/>
    <mergeCell ref="P29:Q29"/>
    <mergeCell ref="S29:T29"/>
    <mergeCell ref="U29:V29"/>
    <mergeCell ref="U33:V33"/>
    <mergeCell ref="N31:Q31"/>
    <mergeCell ref="S31:V31"/>
    <mergeCell ref="N32:O32"/>
    <mergeCell ref="P32:Q32"/>
    <mergeCell ref="S32:T32"/>
    <mergeCell ref="U32:V32"/>
    <mergeCell ref="X42:Y42"/>
    <mergeCell ref="Z42:AC42"/>
    <mergeCell ref="X40:Y40"/>
    <mergeCell ref="Z40:AC40"/>
    <mergeCell ref="L41:P41"/>
    <mergeCell ref="Q41:R41"/>
    <mergeCell ref="S41:U41"/>
    <mergeCell ref="V41:W41"/>
    <mergeCell ref="X41:Y41"/>
    <mergeCell ref="Z41:AC41"/>
    <mergeCell ref="L40:P40"/>
    <mergeCell ref="Q40:R40"/>
    <mergeCell ref="S40:U40"/>
    <mergeCell ref="V40:W40"/>
    <mergeCell ref="S46:T46"/>
    <mergeCell ref="U46:V46"/>
    <mergeCell ref="L47:M47"/>
    <mergeCell ref="N47:O47"/>
    <mergeCell ref="P47:Q47"/>
    <mergeCell ref="S47:T47"/>
    <mergeCell ref="U47:V47"/>
    <mergeCell ref="P43:Q43"/>
    <mergeCell ref="J44:M44"/>
    <mergeCell ref="N44:Q44"/>
    <mergeCell ref="S44:V44"/>
    <mergeCell ref="J45:K45"/>
    <mergeCell ref="L45:M45"/>
    <mergeCell ref="N45:O45"/>
    <mergeCell ref="P45:Q45"/>
    <mergeCell ref="S45:T45"/>
    <mergeCell ref="U45:V45"/>
    <mergeCell ref="J47:K47"/>
    <mergeCell ref="B47:E47"/>
    <mergeCell ref="B16:E16"/>
    <mergeCell ref="B17:E17"/>
    <mergeCell ref="B30:E30"/>
    <mergeCell ref="B33:E33"/>
    <mergeCell ref="B46:E46"/>
    <mergeCell ref="B42:I42"/>
    <mergeCell ref="B41:I41"/>
    <mergeCell ref="B36:W36"/>
    <mergeCell ref="B38:I38"/>
    <mergeCell ref="J38:K38"/>
    <mergeCell ref="B40:I40"/>
    <mergeCell ref="U30:V30"/>
    <mergeCell ref="F34:G34"/>
    <mergeCell ref="H34:I34"/>
    <mergeCell ref="J34:K34"/>
    <mergeCell ref="L34:M34"/>
    <mergeCell ref="N34:O34"/>
    <mergeCell ref="F46:G46"/>
    <mergeCell ref="H46:I46"/>
    <mergeCell ref="J46:K46"/>
    <mergeCell ref="L46:M46"/>
    <mergeCell ref="N46:O46"/>
    <mergeCell ref="P46:Q46"/>
  </mergeCells>
  <conditionalFormatting sqref="B8:AD10 B11 J11 L11 Q11 S11 V11 X11 Z11 AD11:AD12 B13:AD17">
    <cfRule type="expression" dxfId="50" priority="49">
      <formula>$X$6="NO"</formula>
    </cfRule>
  </conditionalFormatting>
  <conditionalFormatting sqref="B17:V17">
    <cfRule type="expression" dxfId="49" priority="45">
      <formula>$J$8=1</formula>
    </cfRule>
  </conditionalFormatting>
  <conditionalFormatting sqref="B21:AD23 B24:I24 B25:P25 AD24:AD26 B27:AD33 B26 J26 L26">
    <cfRule type="expression" dxfId="48" priority="44">
      <formula>$X$19="NO"</formula>
    </cfRule>
  </conditionalFormatting>
  <conditionalFormatting sqref="B33:V33 B25:P25 AD25:AD26 B26 J26 L26">
    <cfRule type="expression" dxfId="47" priority="40">
      <formula>$J$21=1</formula>
    </cfRule>
  </conditionalFormatting>
  <conditionalFormatting sqref="B38:AD47">
    <cfRule type="expression" dxfId="46" priority="39">
      <formula>$X$36="NO"</formula>
    </cfRule>
  </conditionalFormatting>
  <conditionalFormatting sqref="B42:AD42 B47:V47">
    <cfRule type="expression" dxfId="45" priority="38">
      <formula>$J$38=1</formula>
    </cfRule>
  </conditionalFormatting>
  <conditionalFormatting sqref="J24:P24 V24:W24">
    <cfRule type="expression" dxfId="44" priority="34">
      <formula>$X$6="NO"</formula>
    </cfRule>
  </conditionalFormatting>
  <conditionalFormatting sqref="Q24:R24">
    <cfRule type="expression" dxfId="43" priority="33">
      <formula>$X$19="NO"</formula>
    </cfRule>
  </conditionalFormatting>
  <conditionalFormatting sqref="Q24:R24">
    <cfRule type="expression" dxfId="42" priority="32">
      <formula>$J$21=1</formula>
    </cfRule>
  </conditionalFormatting>
  <conditionalFormatting sqref="S24:U24">
    <cfRule type="expression" dxfId="41" priority="31">
      <formula>$X$19="NO"</formula>
    </cfRule>
  </conditionalFormatting>
  <conditionalFormatting sqref="S24:U24">
    <cfRule type="expression" dxfId="40" priority="30">
      <formula>$J$21=1</formula>
    </cfRule>
  </conditionalFormatting>
  <conditionalFormatting sqref="Z24:AC24">
    <cfRule type="expression" dxfId="39" priority="29">
      <formula>$X$6="NO"</formula>
    </cfRule>
  </conditionalFormatting>
  <conditionalFormatting sqref="X24:Y24">
    <cfRule type="expression" dxfId="38" priority="28">
      <formula>$X$19="NO"</formula>
    </cfRule>
  </conditionalFormatting>
  <conditionalFormatting sqref="X24:Y24">
    <cfRule type="expression" dxfId="37" priority="27">
      <formula>$J$21=1</formula>
    </cfRule>
  </conditionalFormatting>
  <conditionalFormatting sqref="Q25">
    <cfRule type="expression" dxfId="36" priority="26">
      <formula>$X$6="NO"</formula>
    </cfRule>
  </conditionalFormatting>
  <conditionalFormatting sqref="S25">
    <cfRule type="expression" dxfId="35" priority="25">
      <formula>$X$6="NO"</formula>
    </cfRule>
  </conditionalFormatting>
  <conditionalFormatting sqref="V25">
    <cfRule type="expression" dxfId="34" priority="24">
      <formula>$X$6="NO"</formula>
    </cfRule>
  </conditionalFormatting>
  <conditionalFormatting sqref="X25">
    <cfRule type="expression" dxfId="33" priority="23">
      <formula>$X$6="NO"</formula>
    </cfRule>
  </conditionalFormatting>
  <conditionalFormatting sqref="Z25:AC25">
    <cfRule type="expression" dxfId="32" priority="18">
      <formula>$X$6="NO"</formula>
    </cfRule>
  </conditionalFormatting>
  <conditionalFormatting sqref="B12:P12">
    <cfRule type="expression" dxfId="31" priority="16">
      <formula>$X$19="NO"</formula>
    </cfRule>
  </conditionalFormatting>
  <conditionalFormatting sqref="B12:P12">
    <cfRule type="expression" dxfId="30" priority="15">
      <formula>$J$21=2</formula>
    </cfRule>
  </conditionalFormatting>
  <conditionalFormatting sqref="B12:P12">
    <cfRule type="expression" dxfId="29" priority="14">
      <formula>$J$21=1</formula>
    </cfRule>
  </conditionalFormatting>
  <conditionalFormatting sqref="S12">
    <cfRule type="expression" dxfId="28" priority="12">
      <formula>$X$6="NO"</formula>
    </cfRule>
  </conditionalFormatting>
  <conditionalFormatting sqref="Q12">
    <cfRule type="expression" dxfId="27" priority="13">
      <formula>$X$6="NO"</formula>
    </cfRule>
  </conditionalFormatting>
  <conditionalFormatting sqref="V12">
    <cfRule type="expression" dxfId="26" priority="11">
      <formula>$X$6="NO"</formula>
    </cfRule>
  </conditionalFormatting>
  <conditionalFormatting sqref="Z12:AC12">
    <cfRule type="expression" dxfId="25" priority="10">
      <formula>$X$6="NO"</formula>
    </cfRule>
  </conditionalFormatting>
  <conditionalFormatting sqref="X12">
    <cfRule type="expression" dxfId="24" priority="9">
      <formula>$X$6="NO"</formula>
    </cfRule>
  </conditionalFormatting>
  <conditionalFormatting sqref="Z41:AC41">
    <cfRule type="expression" dxfId="23" priority="8">
      <formula>$J$38=1</formula>
    </cfRule>
  </conditionalFormatting>
  <conditionalFormatting sqref="Q26">
    <cfRule type="expression" dxfId="22" priority="7">
      <formula>$X$6="NO"</formula>
    </cfRule>
  </conditionalFormatting>
  <conditionalFormatting sqref="S26">
    <cfRule type="expression" dxfId="21" priority="6">
      <formula>$X$6="NO"</formula>
    </cfRule>
  </conditionalFormatting>
  <conditionalFormatting sqref="V26">
    <cfRule type="expression" dxfId="20" priority="5">
      <formula>$X$6="NO"</formula>
    </cfRule>
  </conditionalFormatting>
  <conditionalFormatting sqref="X26">
    <cfRule type="expression" dxfId="19" priority="4">
      <formula>$X$6="NO"</formula>
    </cfRule>
  </conditionalFormatting>
  <conditionalFormatting sqref="Z26:AC26">
    <cfRule type="expression" dxfId="18" priority="3">
      <formula>$X$6="NO"</formula>
    </cfRule>
  </conditionalFormatting>
  <conditionalFormatting sqref="F34:V34">
    <cfRule type="expression" dxfId="17" priority="2">
      <formula>$X$19="NO"</formula>
    </cfRule>
  </conditionalFormatting>
  <conditionalFormatting sqref="F34:V34">
    <cfRule type="expression" dxfId="16" priority="1">
      <formula>$J$21=1</formula>
    </cfRule>
  </conditionalFormatting>
  <dataValidations count="7">
    <dataValidation type="list" allowBlank="1" showInputMessage="1" showErrorMessage="1" sqref="X3 X6:X8 X19 X36">
      <formula1>$AE$3:$AE$4</formula1>
    </dataValidation>
    <dataValidation type="list" allowBlank="1" showInputMessage="1" showErrorMessage="1" sqref="X41:Y42 X24:Y24 Q24:U24 Q41:U42">
      <formula1>#REF!</formula1>
    </dataValidation>
    <dataValidation type="list" allowBlank="1" showInputMessage="1" showErrorMessage="1" sqref="V24:W24 V41:W42">
      <formula1>$AE$5:$AE$7</formula1>
    </dataValidation>
    <dataValidation type="decimal" allowBlank="1" showInputMessage="1" showErrorMessage="1" sqref="F16:V17">
      <formula1>-10000000</formula1>
      <formula2>1000000</formula2>
    </dataValidation>
    <dataValidation type="decimal" allowBlank="1" showInputMessage="1" showErrorMessage="1" sqref="F46:V47 F30:V30 F33:V34">
      <formula1>-1000000</formula1>
      <formula2>1000000</formula2>
    </dataValidation>
    <dataValidation type="list" allowBlank="1" showInputMessage="1" showErrorMessage="1" sqref="J21:K21 J8:K8">
      <formula1>$AE$9:$AE$11</formula1>
    </dataValidation>
    <dataValidation type="list" allowBlank="1" showInputMessage="1" showErrorMessage="1" sqref="J38:K38">
      <formula1>$AE$9:$AE$10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OF122"/>
  <sheetViews>
    <sheetView showGridLines="0" topLeftCell="T37" zoomScale="50" zoomScaleNormal="50" workbookViewId="0">
      <selection activeCell="AO39" sqref="AO39"/>
    </sheetView>
  </sheetViews>
  <sheetFormatPr baseColWidth="10" defaultColWidth="0" defaultRowHeight="14.25" zeroHeight="1" thickTop="1" thickBottom="1" x14ac:dyDescent="0.25"/>
  <cols>
    <col min="1" max="1" width="1.85546875" style="13" customWidth="1"/>
    <col min="2" max="3" width="9.140625" style="13" customWidth="1"/>
    <col min="4" max="4" width="10.140625" style="13" customWidth="1"/>
    <col min="5" max="5" width="5.7109375" style="13" customWidth="1"/>
    <col min="6" max="6" width="9.5703125" style="13" customWidth="1"/>
    <col min="7" max="7" width="5.7109375" style="13" customWidth="1"/>
    <col min="8" max="8" width="7.85546875" style="13" bestFit="1" customWidth="1"/>
    <col min="9" max="10" width="5.7109375" style="13" customWidth="1"/>
    <col min="11" max="11" width="10.5703125" style="13" customWidth="1"/>
    <col min="12" max="12" width="5.7109375" style="13" customWidth="1"/>
    <col min="13" max="13" width="6.42578125" style="13" customWidth="1"/>
    <col min="14" max="14" width="15.42578125" style="13" customWidth="1"/>
    <col min="15" max="22" width="19.42578125" style="13" customWidth="1"/>
    <col min="23" max="23" width="20.7109375" style="13" customWidth="1"/>
    <col min="24" max="24" width="17.28515625" style="13" customWidth="1"/>
    <col min="25" max="25" width="15.7109375" style="13" customWidth="1"/>
    <col min="26" max="26" width="19.5703125" style="13" customWidth="1"/>
    <col min="27" max="27" width="15" style="13" customWidth="1"/>
    <col min="28" max="28" width="15.85546875" style="13" customWidth="1"/>
    <col min="29" max="29" width="7" style="42" customWidth="1"/>
    <col min="30" max="30" width="6.140625" style="42" customWidth="1"/>
    <col min="31" max="36" width="4" style="42" customWidth="1"/>
    <col min="37" max="47" width="12.7109375" style="42" customWidth="1"/>
    <col min="48" max="49" width="9" style="42" customWidth="1"/>
    <col min="50" max="53" width="7.7109375" style="42" customWidth="1"/>
    <col min="54" max="59" width="4.7109375" style="42" customWidth="1"/>
    <col min="60" max="72" width="12.7109375" style="42" customWidth="1"/>
    <col min="73" max="82" width="6.140625" style="42" customWidth="1"/>
    <col min="83" max="93" width="12.7109375" style="42" customWidth="1"/>
    <col min="94" max="95" width="9.42578125" style="42" customWidth="1"/>
    <col min="96" max="99" width="9" style="42" customWidth="1"/>
    <col min="100" max="105" width="6.140625" style="42" customWidth="1"/>
    <col min="106" max="106" width="12.7109375" style="42" customWidth="1"/>
    <col min="107" max="114" width="14.7109375" style="42" customWidth="1"/>
    <col min="115" max="116" width="12.7109375" style="42" customWidth="1"/>
    <col min="117" max="118" width="10.5703125" style="42" customWidth="1"/>
    <col min="119" max="122" width="8" style="42" customWidth="1"/>
    <col min="123" max="128" width="7.140625" style="42" customWidth="1"/>
    <col min="129" max="129" width="12.7109375" style="42" customWidth="1"/>
    <col min="130" max="137" width="18.5703125" style="42" customWidth="1"/>
    <col min="138" max="141" width="12.7109375" style="42" customWidth="1"/>
    <col min="142" max="145" width="8.28515625" style="42" customWidth="1"/>
    <col min="146" max="151" width="4.85546875" style="42" customWidth="1"/>
    <col min="152" max="152" width="12.7109375" style="42" customWidth="1"/>
    <col min="153" max="160" width="17" style="42" customWidth="1"/>
    <col min="161" max="161" width="12.7109375" style="42" customWidth="1"/>
    <col min="162" max="162" width="5" style="42" customWidth="1"/>
    <col min="163" max="164" width="10.85546875" style="42" customWidth="1"/>
    <col min="165" max="168" width="9.42578125" style="42" customWidth="1"/>
    <col min="169" max="174" width="5.85546875" style="42" customWidth="1"/>
    <col min="175" max="175" width="12.7109375" style="42" customWidth="1"/>
    <col min="176" max="183" width="14.28515625" style="42" customWidth="1"/>
    <col min="184" max="186" width="12.7109375" style="42" customWidth="1"/>
    <col min="187" max="187" width="12" style="42" customWidth="1"/>
    <col min="188" max="191" width="8" style="42" customWidth="1"/>
    <col min="192" max="197" width="7.5703125" style="42" customWidth="1"/>
    <col min="198" max="198" width="12.7109375" style="42" customWidth="1"/>
    <col min="199" max="206" width="14.5703125" style="42" customWidth="1"/>
    <col min="207" max="210" width="12.7109375" style="42" customWidth="1"/>
    <col min="211" max="214" width="6.5703125" style="42" customWidth="1"/>
    <col min="215" max="220" width="5.42578125" style="42" customWidth="1"/>
    <col min="221" max="221" width="12.7109375" style="42" customWidth="1"/>
    <col min="222" max="230" width="14.85546875" style="42" customWidth="1"/>
    <col min="231" max="233" width="12.7109375" style="42" customWidth="1"/>
    <col min="234" max="237" width="8.42578125" style="42" customWidth="1"/>
    <col min="238" max="243" width="4.5703125" style="42" customWidth="1"/>
    <col min="244" max="244" width="12.7109375" style="42" customWidth="1"/>
    <col min="245" max="252" width="16.42578125" style="42" customWidth="1"/>
    <col min="253" max="254" width="12.7109375" style="42" customWidth="1"/>
    <col min="255" max="256" width="9.140625" style="42" customWidth="1"/>
    <col min="257" max="260" width="8.140625" style="42" customWidth="1"/>
    <col min="261" max="266" width="6.28515625" style="42" customWidth="1"/>
    <col min="267" max="267" width="13.5703125" style="42" customWidth="1"/>
    <col min="268" max="275" width="16" style="42" customWidth="1"/>
    <col min="276" max="276" width="12.7109375" style="42" customWidth="1"/>
    <col min="277" max="277" width="3.7109375" style="42" customWidth="1"/>
    <col min="278" max="279" width="12.7109375" style="42" customWidth="1"/>
    <col min="280" max="283" width="8.140625" style="42" customWidth="1"/>
    <col min="284" max="289" width="5.5703125" style="42" customWidth="1"/>
    <col min="290" max="290" width="13.140625" style="42" customWidth="1"/>
    <col min="291" max="298" width="16.140625" style="42" customWidth="1"/>
    <col min="299" max="300" width="12.7109375" style="42" customWidth="1"/>
    <col min="301" max="302" width="10.5703125" style="42" customWidth="1"/>
    <col min="303" max="306" width="9.140625" style="42" customWidth="1"/>
    <col min="307" max="312" width="4.42578125" style="42" customWidth="1"/>
    <col min="313" max="313" width="12.7109375" style="42" customWidth="1"/>
    <col min="314" max="321" width="14.140625" style="42" customWidth="1"/>
    <col min="322" max="323" width="12.7109375" style="42" customWidth="1"/>
    <col min="324" max="325" width="7.5703125" style="42" customWidth="1"/>
    <col min="326" max="335" width="5.140625" style="42" customWidth="1"/>
    <col min="336" max="336" width="12.7109375" style="42" customWidth="1"/>
    <col min="337" max="344" width="15.85546875" style="42" customWidth="1"/>
    <col min="345" max="346" width="12.7109375" style="42" customWidth="1"/>
    <col min="347" max="348" width="10" style="42" customWidth="1"/>
    <col min="349" max="352" width="8.140625" style="42" customWidth="1"/>
    <col min="353" max="358" width="5.85546875" style="42" customWidth="1"/>
    <col min="359" max="359" width="12.7109375" style="42" customWidth="1"/>
    <col min="360" max="367" width="16.7109375" style="42" customWidth="1"/>
    <col min="368" max="371" width="12.7109375" style="42" customWidth="1"/>
    <col min="372" max="375" width="8.5703125" style="42" customWidth="1"/>
    <col min="376" max="381" width="5" style="42" customWidth="1"/>
    <col min="382" max="382" width="12.7109375" style="42" customWidth="1"/>
    <col min="383" max="390" width="14.85546875" style="42" customWidth="1"/>
    <col min="391" max="393" width="12.7109375" style="42" customWidth="1"/>
    <col min="394" max="16384" width="12.7109375" style="42" hidden="1"/>
  </cols>
  <sheetData>
    <row r="1" spans="1:396" ht="84" customHeight="1" thickBot="1" x14ac:dyDescent="0.35">
      <c r="A1" s="38"/>
      <c r="B1" s="38"/>
      <c r="C1" s="38"/>
      <c r="D1" s="38"/>
      <c r="E1" s="38"/>
      <c r="F1" s="39" t="str">
        <f ca="1">+Antecedentes!G1</f>
        <v>Fondo Fomento del Arte en la Educación</v>
      </c>
      <c r="G1" s="40"/>
      <c r="H1" s="41"/>
      <c r="I1" s="38"/>
      <c r="J1" s="38"/>
      <c r="K1" s="38"/>
      <c r="L1" s="38"/>
      <c r="M1" s="38"/>
      <c r="N1" s="38"/>
      <c r="O1" s="38"/>
      <c r="P1" s="38"/>
      <c r="Q1" s="38"/>
      <c r="R1" s="38"/>
      <c r="S1" s="38"/>
      <c r="T1" s="38"/>
      <c r="U1" s="38"/>
      <c r="V1" s="38"/>
      <c r="W1" s="38"/>
      <c r="X1" s="38"/>
      <c r="Y1" s="38"/>
      <c r="Z1" s="38"/>
      <c r="AA1" s="38"/>
      <c r="AB1" s="38"/>
    </row>
    <row r="2" spans="1:396" s="43" customFormat="1" ht="13.5" thickTop="1" x14ac:dyDescent="0.2">
      <c r="A2" s="13"/>
      <c r="B2" s="90" t="str">
        <f>Antecedentes!B2</f>
        <v>INPUT H1</v>
      </c>
      <c r="C2" s="13"/>
      <c r="D2" s="13"/>
      <c r="E2" s="13"/>
      <c r="F2" s="13"/>
      <c r="G2" s="13"/>
      <c r="H2" s="13"/>
      <c r="I2" s="13"/>
      <c r="J2" s="13"/>
      <c r="K2" s="13"/>
      <c r="L2" s="13"/>
      <c r="M2" s="13"/>
      <c r="N2" s="13"/>
      <c r="O2" s="13"/>
      <c r="P2" s="13"/>
      <c r="Q2" s="13"/>
      <c r="R2" s="13"/>
      <c r="S2" s="13"/>
      <c r="T2" s="13"/>
      <c r="U2" s="13"/>
      <c r="V2" s="13"/>
      <c r="W2" s="13"/>
      <c r="X2" s="13"/>
      <c r="Y2" s="13"/>
      <c r="Z2" s="13"/>
      <c r="AA2" s="13"/>
      <c r="AB2" s="13"/>
    </row>
    <row r="3" spans="1:396" s="20" customFormat="1" ht="21" customHeight="1" x14ac:dyDescent="0.2">
      <c r="A3" s="13"/>
      <c r="B3" s="302" t="s">
        <v>365</v>
      </c>
      <c r="C3" s="303"/>
      <c r="D3" s="304"/>
      <c r="E3" s="167"/>
      <c r="F3" s="167"/>
      <c r="G3" s="167"/>
      <c r="H3" s="167"/>
      <c r="I3" s="167"/>
      <c r="J3" s="167"/>
      <c r="K3" s="167"/>
      <c r="L3" s="168"/>
      <c r="M3" s="168"/>
      <c r="N3" s="168"/>
      <c r="O3" s="168"/>
      <c r="P3" s="168"/>
      <c r="Q3" s="168"/>
      <c r="R3" s="168"/>
      <c r="S3" s="168"/>
      <c r="T3" s="168"/>
      <c r="U3" s="105"/>
      <c r="V3" s="105"/>
      <c r="W3" s="55"/>
      <c r="X3" s="55"/>
      <c r="Y3" s="55"/>
      <c r="Z3" s="55"/>
      <c r="AA3" s="55"/>
      <c r="AB3" s="55"/>
      <c r="AC3" s="44"/>
      <c r="AD3" s="44"/>
    </row>
    <row r="4" spans="1:396" s="131" customFormat="1" ht="19.5" customHeight="1" x14ac:dyDescent="0.2">
      <c r="A4" s="45"/>
      <c r="B4" s="165"/>
      <c r="C4" s="50"/>
      <c r="D4" s="50"/>
      <c r="E4" s="50"/>
      <c r="F4" s="50"/>
      <c r="G4" s="50"/>
      <c r="H4" s="50"/>
      <c r="I4" s="50"/>
      <c r="J4" s="50"/>
      <c r="K4" s="50"/>
      <c r="L4" s="166"/>
      <c r="M4" s="166"/>
      <c r="N4" s="166"/>
      <c r="O4" s="166"/>
      <c r="P4" s="166"/>
      <c r="Q4" s="166"/>
      <c r="R4" s="166"/>
      <c r="S4" s="166"/>
      <c r="T4" s="166"/>
      <c r="U4" s="165"/>
      <c r="V4" s="165"/>
      <c r="W4" s="50"/>
      <c r="X4" s="50"/>
      <c r="Y4" s="50"/>
      <c r="Z4" s="50"/>
      <c r="AA4" s="50"/>
      <c r="AB4" s="50"/>
      <c r="AC4" s="50"/>
      <c r="AD4" s="50"/>
    </row>
    <row r="5" spans="1:396" s="20" customFormat="1" ht="33" customHeight="1" x14ac:dyDescent="0.2">
      <c r="A5" s="13"/>
      <c r="B5" s="533" t="s">
        <v>484</v>
      </c>
      <c r="C5" s="533"/>
      <c r="D5" s="533"/>
      <c r="E5" s="533"/>
      <c r="F5" s="527"/>
      <c r="G5" s="527"/>
      <c r="H5" s="527"/>
      <c r="I5" s="527"/>
      <c r="P5" s="55"/>
      <c r="OE5" s="20" t="s">
        <v>317</v>
      </c>
      <c r="OF5" s="13" t="s">
        <v>255</v>
      </c>
    </row>
    <row r="6" spans="1:396" s="20" customFormat="1" ht="33" customHeight="1" x14ac:dyDescent="0.2">
      <c r="A6" s="13"/>
      <c r="B6" s="533" t="s">
        <v>485</v>
      </c>
      <c r="C6" s="533"/>
      <c r="D6" s="533"/>
      <c r="E6" s="533"/>
      <c r="F6" s="527"/>
      <c r="G6" s="527"/>
      <c r="H6" s="527"/>
      <c r="I6" s="527"/>
      <c r="P6" s="55"/>
      <c r="OE6" s="20" t="s">
        <v>318</v>
      </c>
      <c r="OF6" s="13" t="s">
        <v>256</v>
      </c>
    </row>
    <row r="7" spans="1:396" s="20" customFormat="1" ht="46.5" customHeight="1" x14ac:dyDescent="0.2">
      <c r="A7" s="13"/>
      <c r="B7" s="533" t="s">
        <v>486</v>
      </c>
      <c r="C7" s="533"/>
      <c r="D7" s="533"/>
      <c r="E7" s="533"/>
      <c r="F7" s="527"/>
      <c r="G7" s="527"/>
      <c r="H7" s="527"/>
      <c r="I7" s="527"/>
      <c r="J7" s="47"/>
      <c r="K7" s="47"/>
      <c r="L7" s="47"/>
      <c r="M7" s="47"/>
      <c r="N7" s="47"/>
      <c r="O7" s="50"/>
      <c r="P7" s="55"/>
      <c r="Q7" s="55"/>
      <c r="R7" s="55"/>
      <c r="S7" s="55"/>
      <c r="T7" s="55"/>
      <c r="U7" s="55"/>
      <c r="V7" s="55"/>
      <c r="W7" s="55"/>
      <c r="X7" s="55"/>
      <c r="Y7" s="55"/>
      <c r="Z7" s="55"/>
      <c r="AA7" s="55"/>
      <c r="AB7" s="55"/>
      <c r="AC7" s="55"/>
      <c r="OF7" s="13" t="s">
        <v>257</v>
      </c>
    </row>
    <row r="8" spans="1:396" s="20" customFormat="1" ht="12.75" x14ac:dyDescent="0.2">
      <c r="A8" s="13"/>
      <c r="J8" s="47"/>
      <c r="K8" s="47"/>
      <c r="L8" s="47"/>
      <c r="M8" s="47"/>
      <c r="N8" s="47"/>
      <c r="O8" s="50"/>
      <c r="P8" s="55"/>
      <c r="Q8" s="55"/>
      <c r="R8" s="55"/>
      <c r="S8" s="55"/>
      <c r="T8" s="55"/>
      <c r="U8" s="55"/>
      <c r="V8" s="55"/>
      <c r="W8" s="55"/>
      <c r="X8" s="55"/>
      <c r="Y8" s="55"/>
      <c r="Z8" s="55"/>
      <c r="AA8" s="55"/>
      <c r="AB8" s="55"/>
      <c r="AC8" s="55"/>
      <c r="OF8" s="13"/>
    </row>
    <row r="9" spans="1:396" s="20" customFormat="1" ht="12.75" x14ac:dyDescent="0.2">
      <c r="A9" s="13"/>
      <c r="J9" s="47"/>
      <c r="K9" s="47"/>
      <c r="L9" s="47"/>
      <c r="M9" s="47"/>
      <c r="N9" s="47"/>
      <c r="O9" s="50"/>
      <c r="P9" s="55"/>
      <c r="Q9" s="55"/>
      <c r="R9" s="55"/>
      <c r="S9" s="55"/>
      <c r="T9" s="55"/>
      <c r="U9" s="55"/>
      <c r="V9" s="55"/>
      <c r="W9" s="55"/>
      <c r="X9" s="55"/>
      <c r="Y9" s="55"/>
      <c r="Z9" s="55"/>
      <c r="AA9" s="55"/>
      <c r="AB9" s="55"/>
      <c r="AC9" s="55"/>
      <c r="OF9" s="13"/>
    </row>
    <row r="10" spans="1:396" s="20" customFormat="1" ht="25.5" customHeight="1" x14ac:dyDescent="0.2">
      <c r="A10" s="13"/>
      <c r="B10" s="545"/>
      <c r="C10" s="545"/>
      <c r="D10" s="170" t="s">
        <v>338</v>
      </c>
      <c r="E10" s="170" t="s">
        <v>339</v>
      </c>
      <c r="F10" s="170" t="s">
        <v>340</v>
      </c>
      <c r="G10" s="170" t="s">
        <v>341</v>
      </c>
      <c r="H10" s="170" t="s">
        <v>342</v>
      </c>
      <c r="I10" s="170" t="s">
        <v>343</v>
      </c>
      <c r="J10" s="170" t="s">
        <v>344</v>
      </c>
      <c r="K10" s="170" t="s">
        <v>345</v>
      </c>
      <c r="L10" s="170" t="s">
        <v>346</v>
      </c>
      <c r="M10" s="170" t="s">
        <v>347</v>
      </c>
      <c r="N10" s="170" t="s">
        <v>348</v>
      </c>
      <c r="O10" s="170" t="s">
        <v>349</v>
      </c>
      <c r="P10" s="170" t="s">
        <v>350</v>
      </c>
      <c r="Q10" s="170" t="s">
        <v>351</v>
      </c>
      <c r="R10" s="170" t="s">
        <v>352</v>
      </c>
      <c r="S10" s="170" t="s">
        <v>419</v>
      </c>
      <c r="T10" s="55"/>
      <c r="U10" s="55"/>
      <c r="V10" s="55"/>
      <c r="W10" s="55"/>
      <c r="X10" s="55"/>
      <c r="Y10" s="55"/>
      <c r="Z10" s="55"/>
      <c r="AA10" s="55"/>
      <c r="AB10" s="55"/>
      <c r="AC10" s="55"/>
      <c r="OF10" s="13"/>
    </row>
    <row r="11" spans="1:396" customFormat="1" ht="64.5" customHeight="1" x14ac:dyDescent="0.25">
      <c r="B11" s="533" t="s">
        <v>404</v>
      </c>
      <c r="C11" s="533"/>
      <c r="D11" s="203"/>
      <c r="E11" s="203"/>
      <c r="F11" s="203"/>
      <c r="G11" s="203"/>
      <c r="H11" s="203"/>
      <c r="I11" s="203"/>
      <c r="J11" s="203"/>
      <c r="K11" s="203"/>
      <c r="L11" s="203"/>
      <c r="M11" s="203"/>
      <c r="N11" s="203"/>
      <c r="O11" s="203"/>
      <c r="P11" s="203"/>
      <c r="Q11" s="203"/>
      <c r="R11" s="203"/>
      <c r="S11" s="203"/>
      <c r="T11" s="124"/>
      <c r="U11" s="124"/>
      <c r="V11" s="124"/>
      <c r="W11" s="124"/>
      <c r="X11" s="124"/>
      <c r="Y11" s="124"/>
      <c r="Z11" s="55"/>
      <c r="AA11" s="124"/>
      <c r="AB11" s="55"/>
      <c r="AC11" s="124"/>
      <c r="AD11" s="124"/>
      <c r="AE11" s="124"/>
      <c r="AF11" s="124"/>
      <c r="AG11" s="124"/>
      <c r="AH11" s="124"/>
      <c r="AI11" s="124"/>
      <c r="AJ11" s="124"/>
      <c r="AK11" s="124"/>
    </row>
    <row r="12" spans="1:396" customFormat="1" ht="36" customHeight="1" x14ac:dyDescent="0.25">
      <c r="B12" s="545"/>
      <c r="C12" s="545"/>
      <c r="D12" s="545"/>
      <c r="E12" s="545"/>
      <c r="F12" s="545"/>
      <c r="G12" s="545"/>
      <c r="H12" s="545"/>
      <c r="I12" s="545"/>
      <c r="J12" s="545"/>
      <c r="K12" s="48"/>
      <c r="L12" s="13"/>
      <c r="M12" s="13"/>
      <c r="N12" s="13"/>
      <c r="O12" s="13"/>
      <c r="P12" s="13"/>
      <c r="Q12" s="13"/>
      <c r="R12" s="13"/>
      <c r="S12" s="13"/>
      <c r="T12" s="13"/>
      <c r="U12" s="13"/>
      <c r="V12" s="13"/>
      <c r="W12" s="13"/>
      <c r="X12" s="13"/>
      <c r="Y12" s="13"/>
      <c r="Z12" s="13"/>
      <c r="AA12" s="13"/>
      <c r="AB12" s="13"/>
    </row>
    <row r="13" spans="1:396" s="20" customFormat="1" ht="36.75" customHeight="1" x14ac:dyDescent="0.25">
      <c r="A13" s="13"/>
      <c r="B13" s="556"/>
      <c r="C13" s="556"/>
      <c r="D13" s="154"/>
      <c r="E13" s="48"/>
      <c r="F13" s="47"/>
      <c r="G13" s="47"/>
      <c r="H13" s="48"/>
      <c r="I13" s="48"/>
      <c r="J13" s="48"/>
      <c r="K13" s="48"/>
      <c r="AC13"/>
    </row>
    <row r="14" spans="1:396" s="20" customFormat="1" ht="48" customHeight="1" x14ac:dyDescent="0.2">
      <c r="A14" s="13"/>
      <c r="B14" s="557" t="str">
        <f ca="1">+"Analisis del gasto año "&amp;YEAR(TODAY())-1</f>
        <v>Analisis del gasto año 2013</v>
      </c>
      <c r="C14" s="557"/>
      <c r="D14" s="557"/>
      <c r="E14" s="48"/>
      <c r="F14" s="47"/>
      <c r="G14" s="47"/>
      <c r="L14" s="48"/>
      <c r="M14" s="48"/>
      <c r="N14" s="530"/>
      <c r="O14" s="530"/>
      <c r="P14" s="530"/>
      <c r="Q14" s="530"/>
      <c r="R14" s="530"/>
      <c r="S14" s="530"/>
      <c r="T14" s="530"/>
      <c r="U14" s="530"/>
      <c r="V14" s="530"/>
      <c r="W14" s="530"/>
      <c r="X14" s="530"/>
      <c r="Y14" s="530"/>
      <c r="Z14" s="530"/>
      <c r="AA14" s="530"/>
      <c r="AB14" s="530"/>
      <c r="NU14" s="47"/>
    </row>
    <row r="15" spans="1:396" s="20" customFormat="1" ht="35.25" customHeight="1" x14ac:dyDescent="0.2">
      <c r="A15" s="13"/>
      <c r="B15" s="305" t="s">
        <v>355</v>
      </c>
      <c r="C15" s="306">
        <f ca="1">Antecedentes!M29</f>
        <v>9</v>
      </c>
      <c r="D15" s="305" t="s">
        <v>356</v>
      </c>
      <c r="E15" s="306">
        <f ca="1">Antecedentes!M31</f>
        <v>16</v>
      </c>
      <c r="F15" s="305" t="s">
        <v>357</v>
      </c>
      <c r="G15" s="306">
        <f ca="1">Antecedentes!M33</f>
        <v>1</v>
      </c>
      <c r="H15" s="48"/>
      <c r="I15" s="48"/>
      <c r="J15" s="48"/>
      <c r="K15" s="48"/>
      <c r="L15" s="48"/>
      <c r="M15" s="48"/>
      <c r="N15" s="48"/>
      <c r="O15" s="55"/>
      <c r="P15" s="55"/>
      <c r="Q15" s="55"/>
      <c r="R15" s="55"/>
      <c r="S15" s="55"/>
      <c r="T15" s="55"/>
      <c r="U15" s="55"/>
      <c r="V15" s="55"/>
      <c r="W15" s="55"/>
      <c r="X15" s="55"/>
      <c r="Y15" s="204" t="s">
        <v>355</v>
      </c>
      <c r="Z15" s="204" t="str">
        <f ca="1">Antecedentes!N29</f>
        <v/>
      </c>
      <c r="AA15" s="204" t="s">
        <v>356</v>
      </c>
      <c r="AB15" s="204" t="str">
        <f ca="1">Antecedentes!N31</f>
        <v/>
      </c>
      <c r="AC15" s="204" t="s">
        <v>357</v>
      </c>
      <c r="AD15" s="204" t="str">
        <f ca="1">Antecedentes!N33</f>
        <v/>
      </c>
      <c r="AV15" s="113" t="s">
        <v>355</v>
      </c>
      <c r="AW15" s="112" t="str">
        <f ca="1">Antecedentes!O29</f>
        <v/>
      </c>
      <c r="AX15" s="111" t="s">
        <v>356</v>
      </c>
      <c r="AY15" s="112" t="str">
        <f ca="1">Antecedentes!O31</f>
        <v/>
      </c>
      <c r="AZ15" s="111" t="s">
        <v>357</v>
      </c>
      <c r="BA15" s="112" t="str">
        <f ca="1">Antecedentes!O33</f>
        <v/>
      </c>
      <c r="BS15" s="113" t="s">
        <v>355</v>
      </c>
      <c r="BT15" s="112" t="str">
        <f ca="1">Antecedentes!P29</f>
        <v/>
      </c>
      <c r="BU15" s="111" t="s">
        <v>356</v>
      </c>
      <c r="BV15" s="112" t="str">
        <f ca="1">Antecedentes!P31</f>
        <v/>
      </c>
      <c r="BW15" s="111" t="s">
        <v>357</v>
      </c>
      <c r="BX15" s="112" t="str">
        <f ca="1">Antecedentes!P33</f>
        <v/>
      </c>
      <c r="CP15" s="113" t="s">
        <v>355</v>
      </c>
      <c r="CQ15" s="112" t="str">
        <f ca="1">Antecedentes!Q29</f>
        <v/>
      </c>
      <c r="CR15" s="111" t="s">
        <v>356</v>
      </c>
      <c r="CS15" s="112" t="str">
        <f ca="1">Antecedentes!Q31</f>
        <v/>
      </c>
      <c r="CT15" s="111" t="s">
        <v>357</v>
      </c>
      <c r="CU15" s="112" t="str">
        <f ca="1">Antecedentes!Q33</f>
        <v/>
      </c>
      <c r="DM15" s="113" t="s">
        <v>355</v>
      </c>
      <c r="DN15" s="112" t="str">
        <f ca="1">Antecedentes!R29</f>
        <v/>
      </c>
      <c r="DO15" s="111" t="s">
        <v>356</v>
      </c>
      <c r="DP15" s="112" t="str">
        <f ca="1">Antecedentes!R31</f>
        <v/>
      </c>
      <c r="DQ15" s="111" t="s">
        <v>357</v>
      </c>
      <c r="DR15" s="112" t="str">
        <f ca="1">Antecedentes!R33</f>
        <v/>
      </c>
      <c r="EJ15" s="113" t="s">
        <v>355</v>
      </c>
      <c r="EK15" s="112" t="str">
        <f ca="1">Antecedentes!S29</f>
        <v/>
      </c>
      <c r="EL15" s="111" t="s">
        <v>356</v>
      </c>
      <c r="EM15" s="112" t="str">
        <f ca="1">Antecedentes!S31</f>
        <v/>
      </c>
      <c r="EN15" s="111" t="s">
        <v>357</v>
      </c>
      <c r="EO15" s="112" t="str">
        <f ca="1">Antecedentes!S33</f>
        <v/>
      </c>
      <c r="FG15" s="113" t="s">
        <v>355</v>
      </c>
      <c r="FH15" s="112" t="str">
        <f ca="1">Antecedentes!T29</f>
        <v/>
      </c>
      <c r="FI15" s="111" t="s">
        <v>356</v>
      </c>
      <c r="FJ15" s="112" t="str">
        <f ca="1">Antecedentes!T31</f>
        <v/>
      </c>
      <c r="FK15" s="111" t="s">
        <v>357</v>
      </c>
      <c r="FL15" s="112" t="str">
        <f ca="1">Antecedentes!T33</f>
        <v/>
      </c>
      <c r="GD15" s="113" t="s">
        <v>355</v>
      </c>
      <c r="GE15" s="112" t="str">
        <f ca="1">Antecedentes!U29</f>
        <v/>
      </c>
      <c r="GF15" s="111" t="s">
        <v>356</v>
      </c>
      <c r="GG15" s="112" t="str">
        <f ca="1">Antecedentes!U31</f>
        <v/>
      </c>
      <c r="GH15" s="111" t="s">
        <v>357</v>
      </c>
      <c r="GI15" s="112" t="str">
        <f ca="1">Antecedentes!U33</f>
        <v/>
      </c>
      <c r="HA15" s="113" t="s">
        <v>355</v>
      </c>
      <c r="HB15" s="112" t="str">
        <f ca="1">Antecedentes!V29</f>
        <v/>
      </c>
      <c r="HC15" s="111" t="s">
        <v>356</v>
      </c>
      <c r="HD15" s="112" t="str">
        <f ca="1">Antecedentes!V31</f>
        <v/>
      </c>
      <c r="HE15" s="111" t="s">
        <v>357</v>
      </c>
      <c r="HF15" s="112" t="str">
        <f ca="1">Antecedentes!V33</f>
        <v/>
      </c>
      <c r="HX15" s="113" t="s">
        <v>355</v>
      </c>
      <c r="HY15" s="112" t="str">
        <f ca="1">Antecedentes!W29</f>
        <v/>
      </c>
      <c r="HZ15" s="111" t="s">
        <v>356</v>
      </c>
      <c r="IA15" s="112" t="str">
        <f ca="1">Antecedentes!W31</f>
        <v/>
      </c>
      <c r="IB15" s="111" t="s">
        <v>357</v>
      </c>
      <c r="IC15" s="112" t="str">
        <f ca="1">Antecedentes!W33</f>
        <v/>
      </c>
      <c r="IU15" s="113" t="s">
        <v>355</v>
      </c>
      <c r="IV15" s="112" t="str">
        <f ca="1">Antecedentes!X29</f>
        <v/>
      </c>
      <c r="IW15" s="111" t="s">
        <v>356</v>
      </c>
      <c r="IX15" s="112" t="str">
        <f ca="1">Antecedentes!X31</f>
        <v/>
      </c>
      <c r="IY15" s="111" t="s">
        <v>357</v>
      </c>
      <c r="IZ15" s="112" t="str">
        <f ca="1">Antecedentes!X33</f>
        <v/>
      </c>
      <c r="JR15" s="113" t="s">
        <v>355</v>
      </c>
      <c r="JS15" s="112" t="str">
        <f ca="1">Antecedentes!Y29</f>
        <v/>
      </c>
      <c r="JT15" s="111" t="s">
        <v>356</v>
      </c>
      <c r="JU15" s="112" t="str">
        <f ca="1">Antecedentes!Y31</f>
        <v/>
      </c>
      <c r="JV15" s="111" t="s">
        <v>357</v>
      </c>
      <c r="JW15" s="112" t="str">
        <f ca="1">Antecedentes!Y33</f>
        <v/>
      </c>
      <c r="KO15" s="113" t="s">
        <v>355</v>
      </c>
      <c r="KP15" s="112" t="str">
        <f ca="1">Antecedentes!Z29</f>
        <v/>
      </c>
      <c r="KQ15" s="111" t="s">
        <v>356</v>
      </c>
      <c r="KR15" s="112" t="str">
        <f ca="1">Antecedentes!Z31</f>
        <v/>
      </c>
      <c r="KS15" s="111" t="s">
        <v>357</v>
      </c>
      <c r="KT15" s="112" t="str">
        <f ca="1">Antecedentes!Z33</f>
        <v/>
      </c>
      <c r="LL15" s="113" t="s">
        <v>355</v>
      </c>
      <c r="LM15" s="112" t="str">
        <f ca="1">Antecedentes!AA29</f>
        <v/>
      </c>
      <c r="LN15" s="111" t="s">
        <v>356</v>
      </c>
      <c r="LO15" s="112" t="str">
        <f ca="1">Antecedentes!AA31</f>
        <v/>
      </c>
      <c r="LP15" s="111" t="s">
        <v>357</v>
      </c>
      <c r="LQ15" s="112" t="str">
        <f ca="1">Antecedentes!AA33</f>
        <v/>
      </c>
      <c r="MI15" s="113" t="s">
        <v>355</v>
      </c>
      <c r="MJ15" s="112" t="str">
        <f ca="1">Antecedentes!AB29</f>
        <v/>
      </c>
      <c r="MK15" s="111" t="s">
        <v>356</v>
      </c>
      <c r="ML15" s="112" t="str">
        <f ca="1">Antecedentes!AB31</f>
        <v/>
      </c>
      <c r="MM15" s="111" t="s">
        <v>357</v>
      </c>
      <c r="MN15" s="112" t="str">
        <f ca="1">Antecedentes!AB33</f>
        <v/>
      </c>
      <c r="NF15" s="113" t="s">
        <v>355</v>
      </c>
      <c r="NG15" s="112" t="str">
        <f ca="1">Antecedentes!AC29</f>
        <v/>
      </c>
      <c r="NH15" s="111" t="s">
        <v>356</v>
      </c>
      <c r="NI15" s="112" t="str">
        <f ca="1">Antecedentes!AC31</f>
        <v/>
      </c>
      <c r="NJ15" s="111" t="s">
        <v>357</v>
      </c>
      <c r="NK15" s="112" t="str">
        <f ca="1">Antecedentes!AC33</f>
        <v/>
      </c>
    </row>
    <row r="16" spans="1:396" s="20" customFormat="1" ht="24" customHeight="1" x14ac:dyDescent="0.2">
      <c r="A16" s="13"/>
      <c r="B16" s="528" t="s">
        <v>23</v>
      </c>
      <c r="C16" s="528" t="s">
        <v>24</v>
      </c>
      <c r="D16" s="528" t="s">
        <v>25</v>
      </c>
      <c r="E16" s="528"/>
      <c r="F16" s="528"/>
      <c r="G16" s="528"/>
      <c r="H16" s="528"/>
      <c r="I16" s="528"/>
      <c r="J16" s="528"/>
      <c r="K16" s="528"/>
      <c r="L16" s="528"/>
      <c r="M16" s="528"/>
      <c r="N16" s="548" t="s">
        <v>354</v>
      </c>
      <c r="O16" s="528" t="s">
        <v>26</v>
      </c>
      <c r="P16" s="528"/>
      <c r="Q16" s="528"/>
      <c r="R16" s="528"/>
      <c r="S16" s="528" t="s">
        <v>27</v>
      </c>
      <c r="T16" s="528"/>
      <c r="U16" s="528"/>
      <c r="V16" s="528"/>
      <c r="W16" s="528" t="s">
        <v>28</v>
      </c>
      <c r="Y16" s="533"/>
      <c r="Z16" s="533"/>
      <c r="AA16" s="533" t="s">
        <v>25</v>
      </c>
      <c r="AB16" s="533"/>
      <c r="AC16" s="533"/>
      <c r="AD16" s="533"/>
      <c r="AE16" s="533"/>
      <c r="AF16" s="533"/>
      <c r="AG16" s="533"/>
      <c r="AH16" s="533"/>
      <c r="AI16" s="533"/>
      <c r="AJ16" s="533"/>
      <c r="AK16" s="541" t="s">
        <v>354</v>
      </c>
      <c r="AL16" s="538" t="s">
        <v>26</v>
      </c>
      <c r="AM16" s="528"/>
      <c r="AN16" s="528"/>
      <c r="AO16" s="528"/>
      <c r="AP16" s="536" t="s">
        <v>27</v>
      </c>
      <c r="AQ16" s="537"/>
      <c r="AR16" s="537"/>
      <c r="AS16" s="538"/>
      <c r="AT16" s="528" t="s">
        <v>28</v>
      </c>
      <c r="AV16" s="528" t="s">
        <v>23</v>
      </c>
      <c r="AW16" s="528" t="s">
        <v>24</v>
      </c>
      <c r="AX16" s="532" t="s">
        <v>25</v>
      </c>
      <c r="AY16" s="533"/>
      <c r="AZ16" s="533"/>
      <c r="BA16" s="533"/>
      <c r="BB16" s="533"/>
      <c r="BC16" s="533"/>
      <c r="BD16" s="533"/>
      <c r="BE16" s="533"/>
      <c r="BF16" s="533"/>
      <c r="BG16" s="533"/>
      <c r="BH16" s="539" t="s">
        <v>354</v>
      </c>
      <c r="BI16" s="528" t="s">
        <v>26</v>
      </c>
      <c r="BJ16" s="528"/>
      <c r="BK16" s="528"/>
      <c r="BL16" s="528"/>
      <c r="BM16" s="536" t="s">
        <v>27</v>
      </c>
      <c r="BN16" s="537"/>
      <c r="BO16" s="537"/>
      <c r="BP16" s="538"/>
      <c r="BQ16" s="528" t="s">
        <v>28</v>
      </c>
      <c r="BS16" s="528" t="s">
        <v>23</v>
      </c>
      <c r="BT16" s="528" t="s">
        <v>24</v>
      </c>
      <c r="BU16" s="532" t="s">
        <v>25</v>
      </c>
      <c r="BV16" s="533"/>
      <c r="BW16" s="533"/>
      <c r="BX16" s="533"/>
      <c r="BY16" s="533"/>
      <c r="BZ16" s="533"/>
      <c r="CA16" s="533"/>
      <c r="CB16" s="533"/>
      <c r="CC16" s="533"/>
      <c r="CD16" s="533"/>
      <c r="CE16" s="539" t="s">
        <v>354</v>
      </c>
      <c r="CF16" s="528" t="s">
        <v>26</v>
      </c>
      <c r="CG16" s="528"/>
      <c r="CH16" s="528"/>
      <c r="CI16" s="528"/>
      <c r="CJ16" s="536" t="s">
        <v>27</v>
      </c>
      <c r="CK16" s="537"/>
      <c r="CL16" s="537"/>
      <c r="CM16" s="538"/>
      <c r="CN16" s="528" t="s">
        <v>28</v>
      </c>
      <c r="CP16" s="528" t="s">
        <v>23</v>
      </c>
      <c r="CQ16" s="528" t="s">
        <v>24</v>
      </c>
      <c r="CR16" s="532" t="s">
        <v>25</v>
      </c>
      <c r="CS16" s="533"/>
      <c r="CT16" s="533"/>
      <c r="CU16" s="533"/>
      <c r="CV16" s="533"/>
      <c r="CW16" s="533"/>
      <c r="CX16" s="533"/>
      <c r="CY16" s="533"/>
      <c r="CZ16" s="533"/>
      <c r="DA16" s="533"/>
      <c r="DB16" s="539" t="s">
        <v>354</v>
      </c>
      <c r="DC16" s="528" t="s">
        <v>26</v>
      </c>
      <c r="DD16" s="528"/>
      <c r="DE16" s="528"/>
      <c r="DF16" s="528"/>
      <c r="DG16" s="536" t="s">
        <v>27</v>
      </c>
      <c r="DH16" s="537"/>
      <c r="DI16" s="537"/>
      <c r="DJ16" s="538"/>
      <c r="DK16" s="528" t="s">
        <v>28</v>
      </c>
      <c r="DM16" s="528" t="s">
        <v>23</v>
      </c>
      <c r="DN16" s="528" t="s">
        <v>24</v>
      </c>
      <c r="DO16" s="532" t="s">
        <v>25</v>
      </c>
      <c r="DP16" s="533"/>
      <c r="DQ16" s="533"/>
      <c r="DR16" s="533"/>
      <c r="DS16" s="533"/>
      <c r="DT16" s="533"/>
      <c r="DU16" s="533"/>
      <c r="DV16" s="533"/>
      <c r="DW16" s="533"/>
      <c r="DX16" s="533"/>
      <c r="DY16" s="539" t="s">
        <v>354</v>
      </c>
      <c r="DZ16" s="528" t="s">
        <v>26</v>
      </c>
      <c r="EA16" s="528"/>
      <c r="EB16" s="528"/>
      <c r="EC16" s="528"/>
      <c r="ED16" s="536" t="s">
        <v>27</v>
      </c>
      <c r="EE16" s="537"/>
      <c r="EF16" s="537"/>
      <c r="EG16" s="538"/>
      <c r="EH16" s="528" t="s">
        <v>28</v>
      </c>
      <c r="EJ16" s="528" t="s">
        <v>23</v>
      </c>
      <c r="EK16" s="528" t="s">
        <v>24</v>
      </c>
      <c r="EL16" s="532" t="s">
        <v>25</v>
      </c>
      <c r="EM16" s="533"/>
      <c r="EN16" s="533"/>
      <c r="EO16" s="533"/>
      <c r="EP16" s="533"/>
      <c r="EQ16" s="533"/>
      <c r="ER16" s="533"/>
      <c r="ES16" s="533"/>
      <c r="ET16" s="533"/>
      <c r="EU16" s="533"/>
      <c r="EV16" s="539" t="s">
        <v>354</v>
      </c>
      <c r="EW16" s="528" t="s">
        <v>26</v>
      </c>
      <c r="EX16" s="528"/>
      <c r="EY16" s="528"/>
      <c r="EZ16" s="528"/>
      <c r="FA16" s="536" t="s">
        <v>27</v>
      </c>
      <c r="FB16" s="537"/>
      <c r="FC16" s="537"/>
      <c r="FD16" s="538"/>
      <c r="FE16" s="528" t="s">
        <v>28</v>
      </c>
      <c r="FG16" s="528" t="s">
        <v>23</v>
      </c>
      <c r="FH16" s="528" t="s">
        <v>24</v>
      </c>
      <c r="FI16" s="532" t="s">
        <v>25</v>
      </c>
      <c r="FJ16" s="533"/>
      <c r="FK16" s="533"/>
      <c r="FL16" s="533"/>
      <c r="FM16" s="533"/>
      <c r="FN16" s="533"/>
      <c r="FO16" s="533"/>
      <c r="FP16" s="533"/>
      <c r="FQ16" s="533"/>
      <c r="FR16" s="533"/>
      <c r="FS16" s="539" t="s">
        <v>354</v>
      </c>
      <c r="FT16" s="528" t="s">
        <v>26</v>
      </c>
      <c r="FU16" s="528"/>
      <c r="FV16" s="528"/>
      <c r="FW16" s="528"/>
      <c r="FX16" s="536" t="s">
        <v>27</v>
      </c>
      <c r="FY16" s="537"/>
      <c r="FZ16" s="537"/>
      <c r="GA16" s="538"/>
      <c r="GB16" s="528" t="s">
        <v>28</v>
      </c>
      <c r="GD16" s="528" t="s">
        <v>23</v>
      </c>
      <c r="GE16" s="528" t="s">
        <v>24</v>
      </c>
      <c r="GF16" s="532" t="s">
        <v>25</v>
      </c>
      <c r="GG16" s="533"/>
      <c r="GH16" s="533"/>
      <c r="GI16" s="533"/>
      <c r="GJ16" s="533"/>
      <c r="GK16" s="533"/>
      <c r="GL16" s="533"/>
      <c r="GM16" s="533"/>
      <c r="GN16" s="533"/>
      <c r="GO16" s="533"/>
      <c r="GP16" s="539" t="s">
        <v>354</v>
      </c>
      <c r="GQ16" s="528" t="s">
        <v>26</v>
      </c>
      <c r="GR16" s="528"/>
      <c r="GS16" s="528"/>
      <c r="GT16" s="528"/>
      <c r="GU16" s="536" t="s">
        <v>27</v>
      </c>
      <c r="GV16" s="537"/>
      <c r="GW16" s="537"/>
      <c r="GX16" s="538"/>
      <c r="GY16" s="528" t="s">
        <v>28</v>
      </c>
      <c r="HA16" s="528" t="s">
        <v>23</v>
      </c>
      <c r="HB16" s="528" t="s">
        <v>24</v>
      </c>
      <c r="HC16" s="532" t="s">
        <v>25</v>
      </c>
      <c r="HD16" s="533"/>
      <c r="HE16" s="533"/>
      <c r="HF16" s="533"/>
      <c r="HG16" s="533"/>
      <c r="HH16" s="533"/>
      <c r="HI16" s="533"/>
      <c r="HJ16" s="533"/>
      <c r="HK16" s="533"/>
      <c r="HL16" s="533"/>
      <c r="HM16" s="539" t="s">
        <v>354</v>
      </c>
      <c r="HN16" s="528" t="s">
        <v>26</v>
      </c>
      <c r="HO16" s="528"/>
      <c r="HP16" s="528"/>
      <c r="HQ16" s="528"/>
      <c r="HR16" s="536" t="s">
        <v>27</v>
      </c>
      <c r="HS16" s="537"/>
      <c r="HT16" s="537"/>
      <c r="HU16" s="538"/>
      <c r="HV16" s="528" t="s">
        <v>28</v>
      </c>
      <c r="HX16" s="528" t="s">
        <v>23</v>
      </c>
      <c r="HY16" s="528" t="s">
        <v>24</v>
      </c>
      <c r="HZ16" s="532" t="s">
        <v>25</v>
      </c>
      <c r="IA16" s="533"/>
      <c r="IB16" s="533"/>
      <c r="IC16" s="533"/>
      <c r="ID16" s="533"/>
      <c r="IE16" s="533"/>
      <c r="IF16" s="533"/>
      <c r="IG16" s="533"/>
      <c r="IH16" s="533"/>
      <c r="II16" s="533"/>
      <c r="IJ16" s="539" t="s">
        <v>354</v>
      </c>
      <c r="IK16" s="528" t="s">
        <v>26</v>
      </c>
      <c r="IL16" s="528"/>
      <c r="IM16" s="528"/>
      <c r="IN16" s="528"/>
      <c r="IO16" s="536" t="s">
        <v>27</v>
      </c>
      <c r="IP16" s="537"/>
      <c r="IQ16" s="537"/>
      <c r="IR16" s="538"/>
      <c r="IS16" s="528" t="s">
        <v>28</v>
      </c>
      <c r="IU16" s="528" t="s">
        <v>23</v>
      </c>
      <c r="IV16" s="528" t="s">
        <v>24</v>
      </c>
      <c r="IW16" s="532" t="s">
        <v>25</v>
      </c>
      <c r="IX16" s="533"/>
      <c r="IY16" s="533"/>
      <c r="IZ16" s="533"/>
      <c r="JA16" s="533"/>
      <c r="JB16" s="533"/>
      <c r="JC16" s="533"/>
      <c r="JD16" s="533"/>
      <c r="JE16" s="533"/>
      <c r="JF16" s="533"/>
      <c r="JG16" s="539" t="s">
        <v>354</v>
      </c>
      <c r="JH16" s="528" t="s">
        <v>26</v>
      </c>
      <c r="JI16" s="528"/>
      <c r="JJ16" s="528"/>
      <c r="JK16" s="528"/>
      <c r="JL16" s="536" t="s">
        <v>27</v>
      </c>
      <c r="JM16" s="537"/>
      <c r="JN16" s="537"/>
      <c r="JO16" s="538"/>
      <c r="JP16" s="528" t="s">
        <v>28</v>
      </c>
      <c r="JR16" s="528" t="s">
        <v>23</v>
      </c>
      <c r="JS16" s="528" t="s">
        <v>24</v>
      </c>
      <c r="JT16" s="532" t="s">
        <v>25</v>
      </c>
      <c r="JU16" s="533"/>
      <c r="JV16" s="533"/>
      <c r="JW16" s="533"/>
      <c r="JX16" s="533"/>
      <c r="JY16" s="533"/>
      <c r="JZ16" s="533"/>
      <c r="KA16" s="533"/>
      <c r="KB16" s="533"/>
      <c r="KC16" s="533"/>
      <c r="KD16" s="539" t="s">
        <v>354</v>
      </c>
      <c r="KE16" s="528" t="s">
        <v>26</v>
      </c>
      <c r="KF16" s="528"/>
      <c r="KG16" s="528"/>
      <c r="KH16" s="528"/>
      <c r="KI16" s="536" t="s">
        <v>27</v>
      </c>
      <c r="KJ16" s="537"/>
      <c r="KK16" s="537"/>
      <c r="KL16" s="538"/>
      <c r="KM16" s="528" t="s">
        <v>28</v>
      </c>
      <c r="KO16" s="528" t="s">
        <v>23</v>
      </c>
      <c r="KP16" s="528" t="s">
        <v>24</v>
      </c>
      <c r="KQ16" s="532" t="s">
        <v>25</v>
      </c>
      <c r="KR16" s="533"/>
      <c r="KS16" s="533"/>
      <c r="KT16" s="533"/>
      <c r="KU16" s="533"/>
      <c r="KV16" s="533"/>
      <c r="KW16" s="533"/>
      <c r="KX16" s="533"/>
      <c r="KY16" s="533"/>
      <c r="KZ16" s="533"/>
      <c r="LA16" s="539" t="s">
        <v>354</v>
      </c>
      <c r="LB16" s="528" t="s">
        <v>26</v>
      </c>
      <c r="LC16" s="528"/>
      <c r="LD16" s="528"/>
      <c r="LE16" s="528"/>
      <c r="LF16" s="536" t="s">
        <v>27</v>
      </c>
      <c r="LG16" s="537"/>
      <c r="LH16" s="537"/>
      <c r="LI16" s="538"/>
      <c r="LJ16" s="528" t="s">
        <v>28</v>
      </c>
      <c r="LL16" s="528" t="s">
        <v>23</v>
      </c>
      <c r="LM16" s="528" t="s">
        <v>24</v>
      </c>
      <c r="LN16" s="532" t="s">
        <v>25</v>
      </c>
      <c r="LO16" s="533"/>
      <c r="LP16" s="533"/>
      <c r="LQ16" s="533"/>
      <c r="LR16" s="533"/>
      <c r="LS16" s="533"/>
      <c r="LT16" s="533"/>
      <c r="LU16" s="533"/>
      <c r="LV16" s="533"/>
      <c r="LW16" s="533"/>
      <c r="LX16" s="539" t="s">
        <v>354</v>
      </c>
      <c r="LY16" s="528" t="s">
        <v>26</v>
      </c>
      <c r="LZ16" s="528"/>
      <c r="MA16" s="528"/>
      <c r="MB16" s="528"/>
      <c r="MC16" s="536" t="s">
        <v>27</v>
      </c>
      <c r="MD16" s="537"/>
      <c r="ME16" s="537"/>
      <c r="MF16" s="538"/>
      <c r="MG16" s="528" t="s">
        <v>28</v>
      </c>
      <c r="MI16" s="528" t="s">
        <v>23</v>
      </c>
      <c r="MJ16" s="528" t="s">
        <v>24</v>
      </c>
      <c r="MK16" s="532" t="s">
        <v>25</v>
      </c>
      <c r="ML16" s="533"/>
      <c r="MM16" s="533"/>
      <c r="MN16" s="533"/>
      <c r="MO16" s="533"/>
      <c r="MP16" s="533"/>
      <c r="MQ16" s="533"/>
      <c r="MR16" s="533"/>
      <c r="MS16" s="533"/>
      <c r="MT16" s="533"/>
      <c r="MU16" s="539" t="s">
        <v>354</v>
      </c>
      <c r="MV16" s="528" t="s">
        <v>26</v>
      </c>
      <c r="MW16" s="528"/>
      <c r="MX16" s="528"/>
      <c r="MY16" s="528"/>
      <c r="MZ16" s="536" t="s">
        <v>27</v>
      </c>
      <c r="NA16" s="537"/>
      <c r="NB16" s="537"/>
      <c r="NC16" s="538"/>
      <c r="ND16" s="528" t="s">
        <v>28</v>
      </c>
      <c r="NF16" s="528" t="s">
        <v>23</v>
      </c>
      <c r="NG16" s="528" t="s">
        <v>24</v>
      </c>
      <c r="NH16" s="532" t="s">
        <v>25</v>
      </c>
      <c r="NI16" s="533"/>
      <c r="NJ16" s="533"/>
      <c r="NK16" s="533"/>
      <c r="NL16" s="533"/>
      <c r="NM16" s="533"/>
      <c r="NN16" s="533"/>
      <c r="NO16" s="533"/>
      <c r="NP16" s="533"/>
      <c r="NQ16" s="533"/>
      <c r="NR16" s="539" t="s">
        <v>354</v>
      </c>
      <c r="NS16" s="528" t="s">
        <v>26</v>
      </c>
      <c r="NT16" s="528"/>
      <c r="NU16" s="528"/>
      <c r="NV16" s="528"/>
      <c r="NW16" s="536" t="s">
        <v>27</v>
      </c>
      <c r="NX16" s="537"/>
      <c r="NY16" s="537"/>
      <c r="NZ16" s="538"/>
      <c r="OA16" s="528" t="s">
        <v>28</v>
      </c>
    </row>
    <row r="17" spans="1:391" s="20" customFormat="1" ht="32.25" customHeight="1" x14ac:dyDescent="0.2">
      <c r="A17" s="13"/>
      <c r="B17" s="528"/>
      <c r="C17" s="528"/>
      <c r="D17" s="528"/>
      <c r="E17" s="528"/>
      <c r="F17" s="528"/>
      <c r="G17" s="528"/>
      <c r="H17" s="528"/>
      <c r="I17" s="528"/>
      <c r="J17" s="528"/>
      <c r="K17" s="528"/>
      <c r="L17" s="528"/>
      <c r="M17" s="528"/>
      <c r="N17" s="548"/>
      <c r="O17" s="49" t="s">
        <v>29</v>
      </c>
      <c r="P17" s="49" t="s">
        <v>299</v>
      </c>
      <c r="Q17" s="49" t="s">
        <v>315</v>
      </c>
      <c r="R17" s="49" t="s">
        <v>314</v>
      </c>
      <c r="S17" s="49" t="s">
        <v>315</v>
      </c>
      <c r="T17" s="49" t="s">
        <v>358</v>
      </c>
      <c r="U17" s="49" t="s">
        <v>359</v>
      </c>
      <c r="V17" s="49" t="s">
        <v>30</v>
      </c>
      <c r="W17" s="528"/>
      <c r="Y17" s="533"/>
      <c r="Z17" s="533"/>
      <c r="AA17" s="533"/>
      <c r="AB17" s="533"/>
      <c r="AC17" s="533"/>
      <c r="AD17" s="533"/>
      <c r="AE17" s="533"/>
      <c r="AF17" s="533"/>
      <c r="AG17" s="533"/>
      <c r="AH17" s="533"/>
      <c r="AI17" s="533"/>
      <c r="AJ17" s="533"/>
      <c r="AK17" s="541"/>
      <c r="AL17" s="136" t="str">
        <f t="shared" ref="AL17:AS17" si="0">O17</f>
        <v>MONETARIO</v>
      </c>
      <c r="AM17" s="49" t="str">
        <f t="shared" si="0"/>
        <v>BIENES</v>
      </c>
      <c r="AN17" s="49" t="str">
        <f t="shared" si="0"/>
        <v>PERSONAL / RRHH</v>
      </c>
      <c r="AO17" s="49" t="str">
        <f t="shared" si="0"/>
        <v>OTROS SERVICIOS</v>
      </c>
      <c r="AP17" s="49" t="str">
        <f t="shared" si="0"/>
        <v>PERSONAL / RRHH</v>
      </c>
      <c r="AQ17" s="49" t="str">
        <f t="shared" si="0"/>
        <v>BIENES/ EQUIPAMIENTO</v>
      </c>
      <c r="AR17" s="49" t="str">
        <f t="shared" si="0"/>
        <v>SERVICIOS</v>
      </c>
      <c r="AS17" s="49" t="str">
        <f t="shared" si="0"/>
        <v>OTROS</v>
      </c>
      <c r="AT17" s="528"/>
      <c r="AV17" s="528"/>
      <c r="AW17" s="528"/>
      <c r="AX17" s="534"/>
      <c r="AY17" s="535"/>
      <c r="AZ17" s="535"/>
      <c r="BA17" s="535"/>
      <c r="BB17" s="535"/>
      <c r="BC17" s="535"/>
      <c r="BD17" s="535"/>
      <c r="BE17" s="535"/>
      <c r="BF17" s="535"/>
      <c r="BG17" s="535"/>
      <c r="BH17" s="540"/>
      <c r="BI17" s="49" t="str">
        <f t="shared" ref="BI17:BP17" si="1">AL17</f>
        <v>MONETARIO</v>
      </c>
      <c r="BJ17" s="49" t="str">
        <f t="shared" si="1"/>
        <v>BIENES</v>
      </c>
      <c r="BK17" s="49" t="str">
        <f t="shared" si="1"/>
        <v>PERSONAL / RRHH</v>
      </c>
      <c r="BL17" s="49" t="str">
        <f t="shared" si="1"/>
        <v>OTROS SERVICIOS</v>
      </c>
      <c r="BM17" s="49" t="str">
        <f t="shared" si="1"/>
        <v>PERSONAL / RRHH</v>
      </c>
      <c r="BN17" s="49" t="str">
        <f t="shared" si="1"/>
        <v>BIENES/ EQUIPAMIENTO</v>
      </c>
      <c r="BO17" s="49" t="str">
        <f t="shared" si="1"/>
        <v>SERVICIOS</v>
      </c>
      <c r="BP17" s="49" t="str">
        <f t="shared" si="1"/>
        <v>OTROS</v>
      </c>
      <c r="BQ17" s="528"/>
      <c r="BS17" s="528"/>
      <c r="BT17" s="528"/>
      <c r="BU17" s="534"/>
      <c r="BV17" s="535"/>
      <c r="BW17" s="535"/>
      <c r="BX17" s="535"/>
      <c r="BY17" s="535"/>
      <c r="BZ17" s="535"/>
      <c r="CA17" s="535"/>
      <c r="CB17" s="535"/>
      <c r="CC17" s="535"/>
      <c r="CD17" s="535"/>
      <c r="CE17" s="540"/>
      <c r="CF17" s="49" t="str">
        <f t="shared" ref="CF17:CM17" si="2">BI17</f>
        <v>MONETARIO</v>
      </c>
      <c r="CG17" s="49" t="str">
        <f t="shared" si="2"/>
        <v>BIENES</v>
      </c>
      <c r="CH17" s="49" t="str">
        <f t="shared" si="2"/>
        <v>PERSONAL / RRHH</v>
      </c>
      <c r="CI17" s="49" t="str">
        <f t="shared" si="2"/>
        <v>OTROS SERVICIOS</v>
      </c>
      <c r="CJ17" s="49" t="str">
        <f t="shared" si="2"/>
        <v>PERSONAL / RRHH</v>
      </c>
      <c r="CK17" s="49" t="str">
        <f t="shared" si="2"/>
        <v>BIENES/ EQUIPAMIENTO</v>
      </c>
      <c r="CL17" s="49" t="str">
        <f t="shared" si="2"/>
        <v>SERVICIOS</v>
      </c>
      <c r="CM17" s="49" t="str">
        <f t="shared" si="2"/>
        <v>OTROS</v>
      </c>
      <c r="CN17" s="528"/>
      <c r="CP17" s="528"/>
      <c r="CQ17" s="528"/>
      <c r="CR17" s="534"/>
      <c r="CS17" s="535"/>
      <c r="CT17" s="535"/>
      <c r="CU17" s="535"/>
      <c r="CV17" s="535"/>
      <c r="CW17" s="535"/>
      <c r="CX17" s="535"/>
      <c r="CY17" s="535"/>
      <c r="CZ17" s="535"/>
      <c r="DA17" s="535"/>
      <c r="DB17" s="540"/>
      <c r="DC17" s="49" t="str">
        <f t="shared" ref="DC17:DJ17" si="3">CF17</f>
        <v>MONETARIO</v>
      </c>
      <c r="DD17" s="49" t="str">
        <f t="shared" si="3"/>
        <v>BIENES</v>
      </c>
      <c r="DE17" s="49" t="str">
        <f t="shared" si="3"/>
        <v>PERSONAL / RRHH</v>
      </c>
      <c r="DF17" s="49" t="str">
        <f t="shared" si="3"/>
        <v>OTROS SERVICIOS</v>
      </c>
      <c r="DG17" s="49" t="str">
        <f t="shared" si="3"/>
        <v>PERSONAL / RRHH</v>
      </c>
      <c r="DH17" s="49" t="str">
        <f t="shared" si="3"/>
        <v>BIENES/ EQUIPAMIENTO</v>
      </c>
      <c r="DI17" s="49" t="str">
        <f t="shared" si="3"/>
        <v>SERVICIOS</v>
      </c>
      <c r="DJ17" s="49" t="str">
        <f t="shared" si="3"/>
        <v>OTROS</v>
      </c>
      <c r="DK17" s="528"/>
      <c r="DM17" s="528"/>
      <c r="DN17" s="528"/>
      <c r="DO17" s="534"/>
      <c r="DP17" s="535"/>
      <c r="DQ17" s="535"/>
      <c r="DR17" s="535"/>
      <c r="DS17" s="535"/>
      <c r="DT17" s="535"/>
      <c r="DU17" s="535"/>
      <c r="DV17" s="535"/>
      <c r="DW17" s="535"/>
      <c r="DX17" s="535"/>
      <c r="DY17" s="540"/>
      <c r="DZ17" s="49" t="str">
        <f t="shared" ref="DZ17:EG17" si="4">DC17</f>
        <v>MONETARIO</v>
      </c>
      <c r="EA17" s="49" t="str">
        <f t="shared" si="4"/>
        <v>BIENES</v>
      </c>
      <c r="EB17" s="49" t="str">
        <f t="shared" si="4"/>
        <v>PERSONAL / RRHH</v>
      </c>
      <c r="EC17" s="49" t="str">
        <f t="shared" si="4"/>
        <v>OTROS SERVICIOS</v>
      </c>
      <c r="ED17" s="49" t="str">
        <f t="shared" si="4"/>
        <v>PERSONAL / RRHH</v>
      </c>
      <c r="EE17" s="49" t="str">
        <f t="shared" si="4"/>
        <v>BIENES/ EQUIPAMIENTO</v>
      </c>
      <c r="EF17" s="49" t="str">
        <f t="shared" si="4"/>
        <v>SERVICIOS</v>
      </c>
      <c r="EG17" s="49" t="str">
        <f t="shared" si="4"/>
        <v>OTROS</v>
      </c>
      <c r="EH17" s="528"/>
      <c r="EJ17" s="528"/>
      <c r="EK17" s="528"/>
      <c r="EL17" s="534"/>
      <c r="EM17" s="535"/>
      <c r="EN17" s="535"/>
      <c r="EO17" s="535"/>
      <c r="EP17" s="535"/>
      <c r="EQ17" s="535"/>
      <c r="ER17" s="535"/>
      <c r="ES17" s="535"/>
      <c r="ET17" s="535"/>
      <c r="EU17" s="535"/>
      <c r="EV17" s="540"/>
      <c r="EW17" s="49" t="str">
        <f t="shared" ref="EW17:FD17" si="5">DZ17</f>
        <v>MONETARIO</v>
      </c>
      <c r="EX17" s="49" t="str">
        <f t="shared" si="5"/>
        <v>BIENES</v>
      </c>
      <c r="EY17" s="49" t="str">
        <f t="shared" si="5"/>
        <v>PERSONAL / RRHH</v>
      </c>
      <c r="EZ17" s="49" t="str">
        <f t="shared" si="5"/>
        <v>OTROS SERVICIOS</v>
      </c>
      <c r="FA17" s="49" t="str">
        <f t="shared" si="5"/>
        <v>PERSONAL / RRHH</v>
      </c>
      <c r="FB17" s="49" t="str">
        <f t="shared" si="5"/>
        <v>BIENES/ EQUIPAMIENTO</v>
      </c>
      <c r="FC17" s="49" t="str">
        <f t="shared" si="5"/>
        <v>SERVICIOS</v>
      </c>
      <c r="FD17" s="49" t="str">
        <f t="shared" si="5"/>
        <v>OTROS</v>
      </c>
      <c r="FE17" s="528"/>
      <c r="FG17" s="528"/>
      <c r="FH17" s="528"/>
      <c r="FI17" s="534"/>
      <c r="FJ17" s="535"/>
      <c r="FK17" s="535"/>
      <c r="FL17" s="535"/>
      <c r="FM17" s="535"/>
      <c r="FN17" s="535"/>
      <c r="FO17" s="535"/>
      <c r="FP17" s="535"/>
      <c r="FQ17" s="535"/>
      <c r="FR17" s="535"/>
      <c r="FS17" s="540"/>
      <c r="FT17" s="49" t="str">
        <f t="shared" ref="FT17:GA17" si="6">EW17</f>
        <v>MONETARIO</v>
      </c>
      <c r="FU17" s="49" t="str">
        <f t="shared" si="6"/>
        <v>BIENES</v>
      </c>
      <c r="FV17" s="49" t="str">
        <f t="shared" si="6"/>
        <v>PERSONAL / RRHH</v>
      </c>
      <c r="FW17" s="49" t="str">
        <f t="shared" si="6"/>
        <v>OTROS SERVICIOS</v>
      </c>
      <c r="FX17" s="49" t="str">
        <f t="shared" si="6"/>
        <v>PERSONAL / RRHH</v>
      </c>
      <c r="FY17" s="49" t="str">
        <f t="shared" si="6"/>
        <v>BIENES/ EQUIPAMIENTO</v>
      </c>
      <c r="FZ17" s="49" t="str">
        <f t="shared" si="6"/>
        <v>SERVICIOS</v>
      </c>
      <c r="GA17" s="49" t="str">
        <f t="shared" si="6"/>
        <v>OTROS</v>
      </c>
      <c r="GB17" s="528"/>
      <c r="GD17" s="528"/>
      <c r="GE17" s="528"/>
      <c r="GF17" s="534"/>
      <c r="GG17" s="535"/>
      <c r="GH17" s="535"/>
      <c r="GI17" s="535"/>
      <c r="GJ17" s="535"/>
      <c r="GK17" s="535"/>
      <c r="GL17" s="535"/>
      <c r="GM17" s="535"/>
      <c r="GN17" s="535"/>
      <c r="GO17" s="535"/>
      <c r="GP17" s="540"/>
      <c r="GQ17" s="49" t="str">
        <f t="shared" ref="GQ17:GX17" si="7">FT17</f>
        <v>MONETARIO</v>
      </c>
      <c r="GR17" s="49" t="str">
        <f t="shared" si="7"/>
        <v>BIENES</v>
      </c>
      <c r="GS17" s="49" t="str">
        <f t="shared" si="7"/>
        <v>PERSONAL / RRHH</v>
      </c>
      <c r="GT17" s="49" t="str">
        <f t="shared" si="7"/>
        <v>OTROS SERVICIOS</v>
      </c>
      <c r="GU17" s="49" t="str">
        <f t="shared" si="7"/>
        <v>PERSONAL / RRHH</v>
      </c>
      <c r="GV17" s="49" t="str">
        <f t="shared" si="7"/>
        <v>BIENES/ EQUIPAMIENTO</v>
      </c>
      <c r="GW17" s="49" t="str">
        <f t="shared" si="7"/>
        <v>SERVICIOS</v>
      </c>
      <c r="GX17" s="49" t="str">
        <f t="shared" si="7"/>
        <v>OTROS</v>
      </c>
      <c r="GY17" s="528"/>
      <c r="HA17" s="528"/>
      <c r="HB17" s="528"/>
      <c r="HC17" s="534"/>
      <c r="HD17" s="535"/>
      <c r="HE17" s="535"/>
      <c r="HF17" s="535"/>
      <c r="HG17" s="535"/>
      <c r="HH17" s="535"/>
      <c r="HI17" s="535"/>
      <c r="HJ17" s="535"/>
      <c r="HK17" s="535"/>
      <c r="HL17" s="535"/>
      <c r="HM17" s="540"/>
      <c r="HN17" s="49" t="str">
        <f t="shared" ref="HN17:HU17" si="8">GQ17</f>
        <v>MONETARIO</v>
      </c>
      <c r="HO17" s="49" t="str">
        <f t="shared" si="8"/>
        <v>BIENES</v>
      </c>
      <c r="HP17" s="49" t="str">
        <f t="shared" si="8"/>
        <v>PERSONAL / RRHH</v>
      </c>
      <c r="HQ17" s="49" t="str">
        <f t="shared" si="8"/>
        <v>OTROS SERVICIOS</v>
      </c>
      <c r="HR17" s="49" t="str">
        <f t="shared" si="8"/>
        <v>PERSONAL / RRHH</v>
      </c>
      <c r="HS17" s="49" t="str">
        <f t="shared" si="8"/>
        <v>BIENES/ EQUIPAMIENTO</v>
      </c>
      <c r="HT17" s="49" t="str">
        <f t="shared" si="8"/>
        <v>SERVICIOS</v>
      </c>
      <c r="HU17" s="49" t="str">
        <f t="shared" si="8"/>
        <v>OTROS</v>
      </c>
      <c r="HV17" s="528"/>
      <c r="HX17" s="528"/>
      <c r="HY17" s="528"/>
      <c r="HZ17" s="534"/>
      <c r="IA17" s="535"/>
      <c r="IB17" s="535"/>
      <c r="IC17" s="535"/>
      <c r="ID17" s="535"/>
      <c r="IE17" s="535"/>
      <c r="IF17" s="535"/>
      <c r="IG17" s="535"/>
      <c r="IH17" s="535"/>
      <c r="II17" s="535"/>
      <c r="IJ17" s="540"/>
      <c r="IK17" s="49" t="str">
        <f t="shared" ref="IK17:IR17" si="9">HN17</f>
        <v>MONETARIO</v>
      </c>
      <c r="IL17" s="49" t="str">
        <f t="shared" si="9"/>
        <v>BIENES</v>
      </c>
      <c r="IM17" s="49" t="str">
        <f t="shared" si="9"/>
        <v>PERSONAL / RRHH</v>
      </c>
      <c r="IN17" s="49" t="str">
        <f t="shared" si="9"/>
        <v>OTROS SERVICIOS</v>
      </c>
      <c r="IO17" s="49" t="str">
        <f t="shared" si="9"/>
        <v>PERSONAL / RRHH</v>
      </c>
      <c r="IP17" s="49" t="str">
        <f t="shared" si="9"/>
        <v>BIENES/ EQUIPAMIENTO</v>
      </c>
      <c r="IQ17" s="49" t="str">
        <f t="shared" si="9"/>
        <v>SERVICIOS</v>
      </c>
      <c r="IR17" s="49" t="str">
        <f t="shared" si="9"/>
        <v>OTROS</v>
      </c>
      <c r="IS17" s="528"/>
      <c r="IU17" s="528"/>
      <c r="IV17" s="528"/>
      <c r="IW17" s="534"/>
      <c r="IX17" s="535"/>
      <c r="IY17" s="535"/>
      <c r="IZ17" s="535"/>
      <c r="JA17" s="535"/>
      <c r="JB17" s="535"/>
      <c r="JC17" s="535"/>
      <c r="JD17" s="535"/>
      <c r="JE17" s="535"/>
      <c r="JF17" s="535"/>
      <c r="JG17" s="540"/>
      <c r="JH17" s="49" t="str">
        <f t="shared" ref="JH17:JO17" si="10">IK17</f>
        <v>MONETARIO</v>
      </c>
      <c r="JI17" s="49" t="str">
        <f t="shared" si="10"/>
        <v>BIENES</v>
      </c>
      <c r="JJ17" s="49" t="str">
        <f t="shared" si="10"/>
        <v>PERSONAL / RRHH</v>
      </c>
      <c r="JK17" s="49" t="str">
        <f t="shared" si="10"/>
        <v>OTROS SERVICIOS</v>
      </c>
      <c r="JL17" s="49" t="str">
        <f t="shared" si="10"/>
        <v>PERSONAL / RRHH</v>
      </c>
      <c r="JM17" s="49" t="str">
        <f t="shared" si="10"/>
        <v>BIENES/ EQUIPAMIENTO</v>
      </c>
      <c r="JN17" s="49" t="str">
        <f t="shared" si="10"/>
        <v>SERVICIOS</v>
      </c>
      <c r="JO17" s="49" t="str">
        <f t="shared" si="10"/>
        <v>OTROS</v>
      </c>
      <c r="JP17" s="528"/>
      <c r="JR17" s="528"/>
      <c r="JS17" s="528"/>
      <c r="JT17" s="534"/>
      <c r="JU17" s="535"/>
      <c r="JV17" s="535"/>
      <c r="JW17" s="535"/>
      <c r="JX17" s="535"/>
      <c r="JY17" s="535"/>
      <c r="JZ17" s="535"/>
      <c r="KA17" s="535"/>
      <c r="KB17" s="535"/>
      <c r="KC17" s="535"/>
      <c r="KD17" s="540"/>
      <c r="KE17" s="49" t="str">
        <f t="shared" ref="KE17:KL17" si="11">JH17</f>
        <v>MONETARIO</v>
      </c>
      <c r="KF17" s="49" t="str">
        <f t="shared" si="11"/>
        <v>BIENES</v>
      </c>
      <c r="KG17" s="49" t="str">
        <f t="shared" si="11"/>
        <v>PERSONAL / RRHH</v>
      </c>
      <c r="KH17" s="49" t="str">
        <f t="shared" si="11"/>
        <v>OTROS SERVICIOS</v>
      </c>
      <c r="KI17" s="49" t="str">
        <f t="shared" si="11"/>
        <v>PERSONAL / RRHH</v>
      </c>
      <c r="KJ17" s="49" t="str">
        <f t="shared" si="11"/>
        <v>BIENES/ EQUIPAMIENTO</v>
      </c>
      <c r="KK17" s="49" t="str">
        <f t="shared" si="11"/>
        <v>SERVICIOS</v>
      </c>
      <c r="KL17" s="49" t="str">
        <f t="shared" si="11"/>
        <v>OTROS</v>
      </c>
      <c r="KM17" s="528"/>
      <c r="KO17" s="528"/>
      <c r="KP17" s="528"/>
      <c r="KQ17" s="534"/>
      <c r="KR17" s="535"/>
      <c r="KS17" s="535"/>
      <c r="KT17" s="535"/>
      <c r="KU17" s="535"/>
      <c r="KV17" s="535"/>
      <c r="KW17" s="535"/>
      <c r="KX17" s="535"/>
      <c r="KY17" s="535"/>
      <c r="KZ17" s="535"/>
      <c r="LA17" s="540"/>
      <c r="LB17" s="49" t="str">
        <f t="shared" ref="LB17:LI17" si="12">KE17</f>
        <v>MONETARIO</v>
      </c>
      <c r="LC17" s="49" t="str">
        <f t="shared" si="12"/>
        <v>BIENES</v>
      </c>
      <c r="LD17" s="49" t="str">
        <f t="shared" si="12"/>
        <v>PERSONAL / RRHH</v>
      </c>
      <c r="LE17" s="49" t="str">
        <f t="shared" si="12"/>
        <v>OTROS SERVICIOS</v>
      </c>
      <c r="LF17" s="49" t="str">
        <f t="shared" si="12"/>
        <v>PERSONAL / RRHH</v>
      </c>
      <c r="LG17" s="49" t="str">
        <f t="shared" si="12"/>
        <v>BIENES/ EQUIPAMIENTO</v>
      </c>
      <c r="LH17" s="49" t="str">
        <f t="shared" si="12"/>
        <v>SERVICIOS</v>
      </c>
      <c r="LI17" s="49" t="str">
        <f t="shared" si="12"/>
        <v>OTROS</v>
      </c>
      <c r="LJ17" s="528"/>
      <c r="LL17" s="528"/>
      <c r="LM17" s="528"/>
      <c r="LN17" s="534"/>
      <c r="LO17" s="535"/>
      <c r="LP17" s="535"/>
      <c r="LQ17" s="535"/>
      <c r="LR17" s="535"/>
      <c r="LS17" s="535"/>
      <c r="LT17" s="535"/>
      <c r="LU17" s="535"/>
      <c r="LV17" s="535"/>
      <c r="LW17" s="535"/>
      <c r="LX17" s="540"/>
      <c r="LY17" s="49" t="str">
        <f t="shared" ref="LY17:MF17" si="13">LB17</f>
        <v>MONETARIO</v>
      </c>
      <c r="LZ17" s="49" t="str">
        <f t="shared" si="13"/>
        <v>BIENES</v>
      </c>
      <c r="MA17" s="49" t="str">
        <f t="shared" si="13"/>
        <v>PERSONAL / RRHH</v>
      </c>
      <c r="MB17" s="49" t="str">
        <f t="shared" si="13"/>
        <v>OTROS SERVICIOS</v>
      </c>
      <c r="MC17" s="49" t="str">
        <f t="shared" si="13"/>
        <v>PERSONAL / RRHH</v>
      </c>
      <c r="MD17" s="49" t="str">
        <f t="shared" si="13"/>
        <v>BIENES/ EQUIPAMIENTO</v>
      </c>
      <c r="ME17" s="49" t="str">
        <f t="shared" si="13"/>
        <v>SERVICIOS</v>
      </c>
      <c r="MF17" s="49" t="str">
        <f t="shared" si="13"/>
        <v>OTROS</v>
      </c>
      <c r="MG17" s="528"/>
      <c r="MI17" s="528"/>
      <c r="MJ17" s="528"/>
      <c r="MK17" s="534"/>
      <c r="ML17" s="535"/>
      <c r="MM17" s="535"/>
      <c r="MN17" s="535"/>
      <c r="MO17" s="535"/>
      <c r="MP17" s="535"/>
      <c r="MQ17" s="535"/>
      <c r="MR17" s="535"/>
      <c r="MS17" s="535"/>
      <c r="MT17" s="535"/>
      <c r="MU17" s="540"/>
      <c r="MV17" s="49" t="str">
        <f t="shared" ref="MV17:NC17" si="14">LY17</f>
        <v>MONETARIO</v>
      </c>
      <c r="MW17" s="49" t="str">
        <f t="shared" si="14"/>
        <v>BIENES</v>
      </c>
      <c r="MX17" s="49" t="str">
        <f t="shared" si="14"/>
        <v>PERSONAL / RRHH</v>
      </c>
      <c r="MY17" s="49" t="str">
        <f t="shared" si="14"/>
        <v>OTROS SERVICIOS</v>
      </c>
      <c r="MZ17" s="49" t="str">
        <f t="shared" si="14"/>
        <v>PERSONAL / RRHH</v>
      </c>
      <c r="NA17" s="49" t="str">
        <f t="shared" si="14"/>
        <v>BIENES/ EQUIPAMIENTO</v>
      </c>
      <c r="NB17" s="49" t="str">
        <f t="shared" si="14"/>
        <v>SERVICIOS</v>
      </c>
      <c r="NC17" s="49" t="str">
        <f t="shared" si="14"/>
        <v>OTROS</v>
      </c>
      <c r="ND17" s="528"/>
      <c r="NF17" s="528"/>
      <c r="NG17" s="528"/>
      <c r="NH17" s="534"/>
      <c r="NI17" s="535"/>
      <c r="NJ17" s="535"/>
      <c r="NK17" s="535"/>
      <c r="NL17" s="535"/>
      <c r="NM17" s="535"/>
      <c r="NN17" s="535"/>
      <c r="NO17" s="535"/>
      <c r="NP17" s="535"/>
      <c r="NQ17" s="535"/>
      <c r="NR17" s="540"/>
      <c r="NS17" s="49" t="str">
        <f t="shared" ref="NS17:NZ17" si="15">MV17</f>
        <v>MONETARIO</v>
      </c>
      <c r="NT17" s="49" t="str">
        <f t="shared" si="15"/>
        <v>BIENES</v>
      </c>
      <c r="NU17" s="49" t="str">
        <f t="shared" si="15"/>
        <v>PERSONAL / RRHH</v>
      </c>
      <c r="NV17" s="49" t="str">
        <f t="shared" si="15"/>
        <v>OTROS SERVICIOS</v>
      </c>
      <c r="NW17" s="49" t="str">
        <f t="shared" si="15"/>
        <v>PERSONAL / RRHH</v>
      </c>
      <c r="NX17" s="49" t="str">
        <f t="shared" si="15"/>
        <v>BIENES/ EQUIPAMIENTO</v>
      </c>
      <c r="NY17" s="49" t="str">
        <f t="shared" si="15"/>
        <v>SERVICIOS</v>
      </c>
      <c r="NZ17" s="49" t="str">
        <f t="shared" si="15"/>
        <v>OTROS</v>
      </c>
      <c r="OA17" s="528"/>
    </row>
    <row r="18" spans="1:391" s="20" customFormat="1" ht="16.5" customHeight="1" x14ac:dyDescent="0.2">
      <c r="A18" s="50"/>
      <c r="B18" s="51">
        <v>21</v>
      </c>
      <c r="C18" s="59"/>
      <c r="D18" s="531" t="s">
        <v>31</v>
      </c>
      <c r="E18" s="531"/>
      <c r="F18" s="531"/>
      <c r="G18" s="531"/>
      <c r="H18" s="531"/>
      <c r="I18" s="531"/>
      <c r="J18" s="531"/>
      <c r="K18" s="531"/>
      <c r="L18" s="531"/>
      <c r="M18" s="531"/>
      <c r="N18" s="307"/>
      <c r="O18" s="203"/>
      <c r="P18" s="203"/>
      <c r="Q18" s="203"/>
      <c r="R18" s="203"/>
      <c r="S18" s="203"/>
      <c r="T18" s="203"/>
      <c r="U18" s="203"/>
      <c r="V18" s="203"/>
      <c r="W18" s="63">
        <f>SUM(O18:V18)</f>
        <v>0</v>
      </c>
      <c r="Y18" s="51">
        <v>21</v>
      </c>
      <c r="Z18" s="59"/>
      <c r="AA18" s="531" t="s">
        <v>31</v>
      </c>
      <c r="AB18" s="531"/>
      <c r="AC18" s="531"/>
      <c r="AD18" s="531"/>
      <c r="AE18" s="531"/>
      <c r="AF18" s="531"/>
      <c r="AG18" s="531"/>
      <c r="AH18" s="531"/>
      <c r="AI18" s="531"/>
      <c r="AJ18" s="531"/>
      <c r="AK18" s="307"/>
      <c r="AL18" s="203"/>
      <c r="AM18" s="203"/>
      <c r="AN18" s="203"/>
      <c r="AO18" s="203"/>
      <c r="AP18" s="203"/>
      <c r="AQ18" s="203"/>
      <c r="AR18" s="203"/>
      <c r="AS18" s="203"/>
      <c r="AT18" s="63">
        <f>SUM(AL18:AS18)</f>
        <v>0</v>
      </c>
      <c r="AV18" s="51">
        <v>21</v>
      </c>
      <c r="AW18" s="59"/>
      <c r="AX18" s="531" t="s">
        <v>31</v>
      </c>
      <c r="AY18" s="531"/>
      <c r="AZ18" s="531"/>
      <c r="BA18" s="531"/>
      <c r="BB18" s="531"/>
      <c r="BC18" s="531"/>
      <c r="BD18" s="531"/>
      <c r="BE18" s="531"/>
      <c r="BF18" s="531"/>
      <c r="BG18" s="531"/>
      <c r="BH18" s="307"/>
      <c r="BI18" s="203"/>
      <c r="BJ18" s="203"/>
      <c r="BK18" s="203"/>
      <c r="BL18" s="203"/>
      <c r="BM18" s="203"/>
      <c r="BN18" s="203"/>
      <c r="BO18" s="203"/>
      <c r="BP18" s="203"/>
      <c r="BQ18" s="63">
        <f>SUM(BI18:BP18)</f>
        <v>0</v>
      </c>
      <c r="BS18" s="51">
        <v>21</v>
      </c>
      <c r="BT18" s="59"/>
      <c r="BU18" s="531" t="s">
        <v>31</v>
      </c>
      <c r="BV18" s="531"/>
      <c r="BW18" s="531"/>
      <c r="BX18" s="531"/>
      <c r="BY18" s="531"/>
      <c r="BZ18" s="531"/>
      <c r="CA18" s="531"/>
      <c r="CB18" s="531"/>
      <c r="CC18" s="531"/>
      <c r="CD18" s="531"/>
      <c r="CE18" s="307"/>
      <c r="CF18" s="203"/>
      <c r="CG18" s="203"/>
      <c r="CH18" s="203"/>
      <c r="CI18" s="203"/>
      <c r="CJ18" s="203"/>
      <c r="CK18" s="203"/>
      <c r="CL18" s="203"/>
      <c r="CM18" s="203"/>
      <c r="CN18" s="63">
        <f>SUM(CF18:CM18)</f>
        <v>0</v>
      </c>
      <c r="CP18" s="51">
        <v>21</v>
      </c>
      <c r="CQ18" s="59"/>
      <c r="CR18" s="531" t="s">
        <v>31</v>
      </c>
      <c r="CS18" s="531"/>
      <c r="CT18" s="531"/>
      <c r="CU18" s="531"/>
      <c r="CV18" s="531"/>
      <c r="CW18" s="531"/>
      <c r="CX18" s="531"/>
      <c r="CY18" s="531"/>
      <c r="CZ18" s="531"/>
      <c r="DA18" s="531"/>
      <c r="DB18" s="307"/>
      <c r="DC18" s="203"/>
      <c r="DD18" s="203"/>
      <c r="DE18" s="203"/>
      <c r="DF18" s="203"/>
      <c r="DG18" s="203"/>
      <c r="DH18" s="203"/>
      <c r="DI18" s="203"/>
      <c r="DJ18" s="203"/>
      <c r="DK18" s="63">
        <f>SUM(DC18:DJ18)</f>
        <v>0</v>
      </c>
      <c r="DM18" s="51">
        <v>21</v>
      </c>
      <c r="DN18" s="59"/>
      <c r="DO18" s="531" t="s">
        <v>31</v>
      </c>
      <c r="DP18" s="531"/>
      <c r="DQ18" s="531"/>
      <c r="DR18" s="531"/>
      <c r="DS18" s="531"/>
      <c r="DT18" s="531"/>
      <c r="DU18" s="531"/>
      <c r="DV18" s="531"/>
      <c r="DW18" s="531"/>
      <c r="DX18" s="531"/>
      <c r="DY18" s="307"/>
      <c r="DZ18" s="203"/>
      <c r="EA18" s="203"/>
      <c r="EB18" s="203"/>
      <c r="EC18" s="203"/>
      <c r="ED18" s="203"/>
      <c r="EE18" s="203"/>
      <c r="EF18" s="203"/>
      <c r="EG18" s="203"/>
      <c r="EH18" s="63">
        <f>SUM(DZ18:EG18)</f>
        <v>0</v>
      </c>
      <c r="EJ18" s="51">
        <v>21</v>
      </c>
      <c r="EK18" s="59"/>
      <c r="EL18" s="531" t="s">
        <v>31</v>
      </c>
      <c r="EM18" s="531"/>
      <c r="EN18" s="531"/>
      <c r="EO18" s="531"/>
      <c r="EP18" s="531"/>
      <c r="EQ18" s="531"/>
      <c r="ER18" s="531"/>
      <c r="ES18" s="531"/>
      <c r="ET18" s="531"/>
      <c r="EU18" s="531"/>
      <c r="EV18" s="307"/>
      <c r="EW18" s="203"/>
      <c r="EX18" s="203"/>
      <c r="EY18" s="203"/>
      <c r="EZ18" s="203"/>
      <c r="FA18" s="203"/>
      <c r="FB18" s="203"/>
      <c r="FC18" s="203"/>
      <c r="FD18" s="203"/>
      <c r="FE18" s="63">
        <f>SUM(EW18:FD18)</f>
        <v>0</v>
      </c>
      <c r="FG18" s="51">
        <v>21</v>
      </c>
      <c r="FH18" s="59"/>
      <c r="FI18" s="531" t="s">
        <v>31</v>
      </c>
      <c r="FJ18" s="531"/>
      <c r="FK18" s="531"/>
      <c r="FL18" s="531"/>
      <c r="FM18" s="531"/>
      <c r="FN18" s="531"/>
      <c r="FO18" s="531"/>
      <c r="FP18" s="531"/>
      <c r="FQ18" s="531"/>
      <c r="FR18" s="531"/>
      <c r="FS18" s="307"/>
      <c r="FT18" s="203"/>
      <c r="FU18" s="203"/>
      <c r="FV18" s="203"/>
      <c r="FW18" s="203"/>
      <c r="FX18" s="203"/>
      <c r="FY18" s="203"/>
      <c r="FZ18" s="203"/>
      <c r="GA18" s="203"/>
      <c r="GB18" s="63">
        <f>SUM(FT18:GA18)</f>
        <v>0</v>
      </c>
      <c r="GD18" s="51">
        <v>21</v>
      </c>
      <c r="GE18" s="59"/>
      <c r="GF18" s="531" t="s">
        <v>31</v>
      </c>
      <c r="GG18" s="531"/>
      <c r="GH18" s="531"/>
      <c r="GI18" s="531"/>
      <c r="GJ18" s="531"/>
      <c r="GK18" s="531"/>
      <c r="GL18" s="531"/>
      <c r="GM18" s="531"/>
      <c r="GN18" s="531"/>
      <c r="GO18" s="531"/>
      <c r="GP18" s="307"/>
      <c r="GQ18" s="203"/>
      <c r="GR18" s="203"/>
      <c r="GS18" s="203"/>
      <c r="GT18" s="203"/>
      <c r="GU18" s="203"/>
      <c r="GV18" s="203"/>
      <c r="GW18" s="203"/>
      <c r="GX18" s="203"/>
      <c r="GY18" s="63">
        <f>SUM(GQ18:GX18)</f>
        <v>0</v>
      </c>
      <c r="HA18" s="51">
        <v>21</v>
      </c>
      <c r="HB18" s="59"/>
      <c r="HC18" s="531" t="s">
        <v>31</v>
      </c>
      <c r="HD18" s="531"/>
      <c r="HE18" s="531"/>
      <c r="HF18" s="531"/>
      <c r="HG18" s="531"/>
      <c r="HH18" s="531"/>
      <c r="HI18" s="531"/>
      <c r="HJ18" s="531"/>
      <c r="HK18" s="531"/>
      <c r="HL18" s="531"/>
      <c r="HM18" s="307"/>
      <c r="HN18" s="203"/>
      <c r="HO18" s="203"/>
      <c r="HP18" s="203"/>
      <c r="HQ18" s="203"/>
      <c r="HR18" s="203"/>
      <c r="HS18" s="203"/>
      <c r="HT18" s="203"/>
      <c r="HU18" s="203"/>
      <c r="HV18" s="63">
        <f>SUM(HN18:HU18)</f>
        <v>0</v>
      </c>
      <c r="HX18" s="51">
        <v>21</v>
      </c>
      <c r="HY18" s="59"/>
      <c r="HZ18" s="531" t="s">
        <v>31</v>
      </c>
      <c r="IA18" s="531"/>
      <c r="IB18" s="531"/>
      <c r="IC18" s="531"/>
      <c r="ID18" s="531"/>
      <c r="IE18" s="531"/>
      <c r="IF18" s="531"/>
      <c r="IG18" s="531"/>
      <c r="IH18" s="531"/>
      <c r="II18" s="531"/>
      <c r="IJ18" s="307"/>
      <c r="IK18" s="203"/>
      <c r="IL18" s="203"/>
      <c r="IM18" s="203"/>
      <c r="IN18" s="203"/>
      <c r="IO18" s="203"/>
      <c r="IP18" s="203"/>
      <c r="IQ18" s="203"/>
      <c r="IR18" s="203"/>
      <c r="IS18" s="63">
        <f>SUM(IK18:IR18)</f>
        <v>0</v>
      </c>
      <c r="IU18" s="51">
        <v>21</v>
      </c>
      <c r="IV18" s="59"/>
      <c r="IW18" s="531" t="s">
        <v>31</v>
      </c>
      <c r="IX18" s="531"/>
      <c r="IY18" s="531"/>
      <c r="IZ18" s="531"/>
      <c r="JA18" s="531"/>
      <c r="JB18" s="531"/>
      <c r="JC18" s="531"/>
      <c r="JD18" s="531"/>
      <c r="JE18" s="531"/>
      <c r="JF18" s="531"/>
      <c r="JG18" s="307"/>
      <c r="JH18" s="203"/>
      <c r="JI18" s="203"/>
      <c r="JJ18" s="203"/>
      <c r="JK18" s="203"/>
      <c r="JL18" s="203"/>
      <c r="JM18" s="203"/>
      <c r="JN18" s="203"/>
      <c r="JO18" s="203"/>
      <c r="JP18" s="63">
        <f>SUM(JH18:JO18)</f>
        <v>0</v>
      </c>
      <c r="JR18" s="51">
        <v>21</v>
      </c>
      <c r="JS18" s="59"/>
      <c r="JT18" s="531" t="s">
        <v>31</v>
      </c>
      <c r="JU18" s="531"/>
      <c r="JV18" s="531"/>
      <c r="JW18" s="531"/>
      <c r="JX18" s="531"/>
      <c r="JY18" s="531"/>
      <c r="JZ18" s="531"/>
      <c r="KA18" s="531"/>
      <c r="KB18" s="531"/>
      <c r="KC18" s="531"/>
      <c r="KD18" s="307"/>
      <c r="KE18" s="203"/>
      <c r="KF18" s="203"/>
      <c r="KG18" s="203"/>
      <c r="KH18" s="203"/>
      <c r="KI18" s="203"/>
      <c r="KJ18" s="203"/>
      <c r="KK18" s="203"/>
      <c r="KL18" s="203"/>
      <c r="KM18" s="63">
        <f>SUM(KE18:KL18)</f>
        <v>0</v>
      </c>
      <c r="KO18" s="51">
        <v>21</v>
      </c>
      <c r="KP18" s="59"/>
      <c r="KQ18" s="531" t="s">
        <v>31</v>
      </c>
      <c r="KR18" s="531"/>
      <c r="KS18" s="531"/>
      <c r="KT18" s="531"/>
      <c r="KU18" s="531"/>
      <c r="KV18" s="531"/>
      <c r="KW18" s="531"/>
      <c r="KX18" s="531"/>
      <c r="KY18" s="531"/>
      <c r="KZ18" s="531"/>
      <c r="LA18" s="307"/>
      <c r="LB18" s="203"/>
      <c r="LC18" s="203"/>
      <c r="LD18" s="203"/>
      <c r="LE18" s="203"/>
      <c r="LF18" s="203"/>
      <c r="LG18" s="203"/>
      <c r="LH18" s="203"/>
      <c r="LI18" s="203"/>
      <c r="LJ18" s="63">
        <f>SUM(LB18:LI18)</f>
        <v>0</v>
      </c>
      <c r="LL18" s="51">
        <v>21</v>
      </c>
      <c r="LM18" s="59"/>
      <c r="LN18" s="531" t="s">
        <v>31</v>
      </c>
      <c r="LO18" s="531"/>
      <c r="LP18" s="531"/>
      <c r="LQ18" s="531"/>
      <c r="LR18" s="531"/>
      <c r="LS18" s="531"/>
      <c r="LT18" s="531"/>
      <c r="LU18" s="531"/>
      <c r="LV18" s="531"/>
      <c r="LW18" s="531"/>
      <c r="LX18" s="307"/>
      <c r="LY18" s="203"/>
      <c r="LZ18" s="203"/>
      <c r="MA18" s="203"/>
      <c r="MB18" s="203"/>
      <c r="MC18" s="203"/>
      <c r="MD18" s="203"/>
      <c r="ME18" s="203"/>
      <c r="MF18" s="203"/>
      <c r="MG18" s="63">
        <f>SUM(LY18:MF18)</f>
        <v>0</v>
      </c>
      <c r="MI18" s="51">
        <v>21</v>
      </c>
      <c r="MJ18" s="59"/>
      <c r="MK18" s="531" t="s">
        <v>31</v>
      </c>
      <c r="ML18" s="531"/>
      <c r="MM18" s="531"/>
      <c r="MN18" s="531"/>
      <c r="MO18" s="531"/>
      <c r="MP18" s="531"/>
      <c r="MQ18" s="531"/>
      <c r="MR18" s="531"/>
      <c r="MS18" s="531"/>
      <c r="MT18" s="531"/>
      <c r="MU18" s="307"/>
      <c r="MV18" s="203"/>
      <c r="MW18" s="203"/>
      <c r="MX18" s="203"/>
      <c r="MY18" s="203"/>
      <c r="MZ18" s="203"/>
      <c r="NA18" s="203"/>
      <c r="NB18" s="203"/>
      <c r="NC18" s="203"/>
      <c r="ND18" s="63">
        <f>SUM(MV18:NC18)</f>
        <v>0</v>
      </c>
      <c r="NF18" s="51">
        <v>21</v>
      </c>
      <c r="NG18" s="59"/>
      <c r="NH18" s="531" t="s">
        <v>31</v>
      </c>
      <c r="NI18" s="531"/>
      <c r="NJ18" s="531"/>
      <c r="NK18" s="531"/>
      <c r="NL18" s="531"/>
      <c r="NM18" s="531"/>
      <c r="NN18" s="531"/>
      <c r="NO18" s="531"/>
      <c r="NP18" s="531"/>
      <c r="NQ18" s="531"/>
      <c r="NR18" s="307"/>
      <c r="NS18" s="203"/>
      <c r="NT18" s="203"/>
      <c r="NU18" s="203"/>
      <c r="NV18" s="203"/>
      <c r="NW18" s="203"/>
      <c r="NX18" s="203"/>
      <c r="NY18" s="203"/>
      <c r="NZ18" s="203"/>
      <c r="OA18" s="63">
        <f>SUM(NS18:NZ18)</f>
        <v>0</v>
      </c>
    </row>
    <row r="19" spans="1:391" s="20" customFormat="1" ht="16.5" customHeight="1" x14ac:dyDescent="0.2">
      <c r="A19" s="13"/>
      <c r="B19" s="51">
        <v>22</v>
      </c>
      <c r="C19" s="59"/>
      <c r="D19" s="531" t="s">
        <v>32</v>
      </c>
      <c r="E19" s="531"/>
      <c r="F19" s="531"/>
      <c r="G19" s="531"/>
      <c r="H19" s="531"/>
      <c r="I19" s="531"/>
      <c r="J19" s="531"/>
      <c r="K19" s="531"/>
      <c r="L19" s="531"/>
      <c r="M19" s="531"/>
      <c r="N19" s="307"/>
      <c r="O19" s="203"/>
      <c r="P19" s="203"/>
      <c r="Q19" s="203"/>
      <c r="R19" s="203"/>
      <c r="S19" s="203"/>
      <c r="T19" s="203"/>
      <c r="U19" s="203"/>
      <c r="V19" s="203"/>
      <c r="W19" s="63">
        <f t="shared" ref="W19:W46" si="16">SUM(O19:V19)</f>
        <v>0</v>
      </c>
      <c r="Y19" s="51">
        <v>22</v>
      </c>
      <c r="Z19" s="59"/>
      <c r="AA19" s="531" t="s">
        <v>32</v>
      </c>
      <c r="AB19" s="531"/>
      <c r="AC19" s="531"/>
      <c r="AD19" s="531"/>
      <c r="AE19" s="531"/>
      <c r="AF19" s="531"/>
      <c r="AG19" s="531"/>
      <c r="AH19" s="531"/>
      <c r="AI19" s="531"/>
      <c r="AJ19" s="531"/>
      <c r="AK19" s="307"/>
      <c r="AL19" s="203"/>
      <c r="AM19" s="203"/>
      <c r="AN19" s="203"/>
      <c r="AO19" s="203"/>
      <c r="AP19" s="203"/>
      <c r="AQ19" s="203"/>
      <c r="AR19" s="203"/>
      <c r="AS19" s="203"/>
      <c r="AT19" s="63">
        <f t="shared" ref="AT19:AT46" si="17">SUM(AL19:AS19)</f>
        <v>0</v>
      </c>
      <c r="AV19" s="51">
        <v>22</v>
      </c>
      <c r="AW19" s="59"/>
      <c r="AX19" s="531" t="s">
        <v>32</v>
      </c>
      <c r="AY19" s="531"/>
      <c r="AZ19" s="531"/>
      <c r="BA19" s="531"/>
      <c r="BB19" s="531"/>
      <c r="BC19" s="531"/>
      <c r="BD19" s="531"/>
      <c r="BE19" s="531"/>
      <c r="BF19" s="531"/>
      <c r="BG19" s="531"/>
      <c r="BH19" s="307"/>
      <c r="BI19" s="203"/>
      <c r="BJ19" s="203"/>
      <c r="BK19" s="203"/>
      <c r="BL19" s="203"/>
      <c r="BM19" s="203"/>
      <c r="BN19" s="203"/>
      <c r="BO19" s="203"/>
      <c r="BP19" s="203"/>
      <c r="BQ19" s="63">
        <f t="shared" ref="BQ19:BQ46" si="18">SUM(BI19:BP19)</f>
        <v>0</v>
      </c>
      <c r="BS19" s="51">
        <v>22</v>
      </c>
      <c r="BT19" s="59"/>
      <c r="BU19" s="531" t="s">
        <v>32</v>
      </c>
      <c r="BV19" s="531"/>
      <c r="BW19" s="531"/>
      <c r="BX19" s="531"/>
      <c r="BY19" s="531"/>
      <c r="BZ19" s="531"/>
      <c r="CA19" s="531"/>
      <c r="CB19" s="531"/>
      <c r="CC19" s="531"/>
      <c r="CD19" s="531"/>
      <c r="CE19" s="307"/>
      <c r="CF19" s="203"/>
      <c r="CG19" s="203"/>
      <c r="CH19" s="203"/>
      <c r="CI19" s="203"/>
      <c r="CJ19" s="203"/>
      <c r="CK19" s="203"/>
      <c r="CL19" s="203"/>
      <c r="CM19" s="203"/>
      <c r="CN19" s="63">
        <f t="shared" ref="CN19:CN46" si="19">SUM(CF19:CM19)</f>
        <v>0</v>
      </c>
      <c r="CP19" s="51">
        <v>22</v>
      </c>
      <c r="CQ19" s="59"/>
      <c r="CR19" s="531" t="s">
        <v>32</v>
      </c>
      <c r="CS19" s="531"/>
      <c r="CT19" s="531"/>
      <c r="CU19" s="531"/>
      <c r="CV19" s="531"/>
      <c r="CW19" s="531"/>
      <c r="CX19" s="531"/>
      <c r="CY19" s="531"/>
      <c r="CZ19" s="531"/>
      <c r="DA19" s="531"/>
      <c r="DB19" s="307"/>
      <c r="DC19" s="203"/>
      <c r="DD19" s="203"/>
      <c r="DE19" s="203"/>
      <c r="DF19" s="203"/>
      <c r="DG19" s="203"/>
      <c r="DH19" s="203"/>
      <c r="DI19" s="203"/>
      <c r="DJ19" s="203"/>
      <c r="DK19" s="63">
        <f t="shared" ref="DK19:DK46" si="20">SUM(DC19:DJ19)</f>
        <v>0</v>
      </c>
      <c r="DM19" s="51">
        <v>22</v>
      </c>
      <c r="DN19" s="59"/>
      <c r="DO19" s="531" t="s">
        <v>32</v>
      </c>
      <c r="DP19" s="531"/>
      <c r="DQ19" s="531"/>
      <c r="DR19" s="531"/>
      <c r="DS19" s="531"/>
      <c r="DT19" s="531"/>
      <c r="DU19" s="531"/>
      <c r="DV19" s="531"/>
      <c r="DW19" s="531"/>
      <c r="DX19" s="531"/>
      <c r="DY19" s="307"/>
      <c r="DZ19" s="203"/>
      <c r="EA19" s="203"/>
      <c r="EB19" s="203"/>
      <c r="EC19" s="203"/>
      <c r="ED19" s="203"/>
      <c r="EE19" s="203"/>
      <c r="EF19" s="203"/>
      <c r="EG19" s="203"/>
      <c r="EH19" s="63">
        <f t="shared" ref="EH19:EH46" si="21">SUM(DZ19:EG19)</f>
        <v>0</v>
      </c>
      <c r="EJ19" s="51">
        <v>22</v>
      </c>
      <c r="EK19" s="59"/>
      <c r="EL19" s="531" t="s">
        <v>32</v>
      </c>
      <c r="EM19" s="531"/>
      <c r="EN19" s="531"/>
      <c r="EO19" s="531"/>
      <c r="EP19" s="531"/>
      <c r="EQ19" s="531"/>
      <c r="ER19" s="531"/>
      <c r="ES19" s="531"/>
      <c r="ET19" s="531"/>
      <c r="EU19" s="531"/>
      <c r="EV19" s="307"/>
      <c r="EW19" s="203"/>
      <c r="EX19" s="203"/>
      <c r="EY19" s="203"/>
      <c r="EZ19" s="203"/>
      <c r="FA19" s="203"/>
      <c r="FB19" s="203"/>
      <c r="FC19" s="203"/>
      <c r="FD19" s="203"/>
      <c r="FE19" s="63">
        <f t="shared" ref="FE19:FE46" si="22">SUM(EW19:FD19)</f>
        <v>0</v>
      </c>
      <c r="FG19" s="51">
        <v>22</v>
      </c>
      <c r="FH19" s="59"/>
      <c r="FI19" s="531" t="s">
        <v>32</v>
      </c>
      <c r="FJ19" s="531"/>
      <c r="FK19" s="531"/>
      <c r="FL19" s="531"/>
      <c r="FM19" s="531"/>
      <c r="FN19" s="531"/>
      <c r="FO19" s="531"/>
      <c r="FP19" s="531"/>
      <c r="FQ19" s="531"/>
      <c r="FR19" s="531"/>
      <c r="FS19" s="307"/>
      <c r="FT19" s="203"/>
      <c r="FU19" s="203"/>
      <c r="FV19" s="203"/>
      <c r="FW19" s="203"/>
      <c r="FX19" s="203"/>
      <c r="FY19" s="203"/>
      <c r="FZ19" s="203"/>
      <c r="GA19" s="203"/>
      <c r="GB19" s="63">
        <f t="shared" ref="GB19:GB46" si="23">SUM(FT19:GA19)</f>
        <v>0</v>
      </c>
      <c r="GD19" s="51">
        <v>22</v>
      </c>
      <c r="GE19" s="59"/>
      <c r="GF19" s="531" t="s">
        <v>32</v>
      </c>
      <c r="GG19" s="531"/>
      <c r="GH19" s="531"/>
      <c r="GI19" s="531"/>
      <c r="GJ19" s="531"/>
      <c r="GK19" s="531"/>
      <c r="GL19" s="531"/>
      <c r="GM19" s="531"/>
      <c r="GN19" s="531"/>
      <c r="GO19" s="531"/>
      <c r="GP19" s="307"/>
      <c r="GQ19" s="203"/>
      <c r="GR19" s="203"/>
      <c r="GS19" s="203"/>
      <c r="GT19" s="203"/>
      <c r="GU19" s="203"/>
      <c r="GV19" s="203"/>
      <c r="GW19" s="203"/>
      <c r="GX19" s="203"/>
      <c r="GY19" s="63">
        <f t="shared" ref="GY19:GY46" si="24">SUM(GQ19:GX19)</f>
        <v>0</v>
      </c>
      <c r="HA19" s="51">
        <v>22</v>
      </c>
      <c r="HB19" s="59"/>
      <c r="HC19" s="531" t="s">
        <v>32</v>
      </c>
      <c r="HD19" s="531"/>
      <c r="HE19" s="531"/>
      <c r="HF19" s="531"/>
      <c r="HG19" s="531"/>
      <c r="HH19" s="531"/>
      <c r="HI19" s="531"/>
      <c r="HJ19" s="531"/>
      <c r="HK19" s="531"/>
      <c r="HL19" s="531"/>
      <c r="HM19" s="307"/>
      <c r="HN19" s="203"/>
      <c r="HO19" s="203"/>
      <c r="HP19" s="203"/>
      <c r="HQ19" s="203"/>
      <c r="HR19" s="203"/>
      <c r="HS19" s="203"/>
      <c r="HT19" s="203"/>
      <c r="HU19" s="203"/>
      <c r="HV19" s="63">
        <f t="shared" ref="HV19:HV46" si="25">SUM(HN19:HU19)</f>
        <v>0</v>
      </c>
      <c r="HX19" s="51">
        <v>22</v>
      </c>
      <c r="HY19" s="59"/>
      <c r="HZ19" s="531" t="s">
        <v>32</v>
      </c>
      <c r="IA19" s="531"/>
      <c r="IB19" s="531"/>
      <c r="IC19" s="531"/>
      <c r="ID19" s="531"/>
      <c r="IE19" s="531"/>
      <c r="IF19" s="531"/>
      <c r="IG19" s="531"/>
      <c r="IH19" s="531"/>
      <c r="II19" s="531"/>
      <c r="IJ19" s="307"/>
      <c r="IK19" s="203"/>
      <c r="IL19" s="203"/>
      <c r="IM19" s="203"/>
      <c r="IN19" s="203"/>
      <c r="IO19" s="203"/>
      <c r="IP19" s="203"/>
      <c r="IQ19" s="203"/>
      <c r="IR19" s="203"/>
      <c r="IS19" s="63">
        <f t="shared" ref="IS19:IS46" si="26">SUM(IK19:IR19)</f>
        <v>0</v>
      </c>
      <c r="IU19" s="51">
        <v>22</v>
      </c>
      <c r="IV19" s="59"/>
      <c r="IW19" s="531" t="s">
        <v>32</v>
      </c>
      <c r="IX19" s="531"/>
      <c r="IY19" s="531"/>
      <c r="IZ19" s="531"/>
      <c r="JA19" s="531"/>
      <c r="JB19" s="531"/>
      <c r="JC19" s="531"/>
      <c r="JD19" s="531"/>
      <c r="JE19" s="531"/>
      <c r="JF19" s="531"/>
      <c r="JG19" s="307"/>
      <c r="JH19" s="203"/>
      <c r="JI19" s="203"/>
      <c r="JJ19" s="203"/>
      <c r="JK19" s="203"/>
      <c r="JL19" s="203"/>
      <c r="JM19" s="203"/>
      <c r="JN19" s="203"/>
      <c r="JO19" s="203"/>
      <c r="JP19" s="63">
        <f t="shared" ref="JP19:JP46" si="27">SUM(JH19:JO19)</f>
        <v>0</v>
      </c>
      <c r="JR19" s="51">
        <v>22</v>
      </c>
      <c r="JS19" s="59"/>
      <c r="JT19" s="531" t="s">
        <v>32</v>
      </c>
      <c r="JU19" s="531"/>
      <c r="JV19" s="531"/>
      <c r="JW19" s="531"/>
      <c r="JX19" s="531"/>
      <c r="JY19" s="531"/>
      <c r="JZ19" s="531"/>
      <c r="KA19" s="531"/>
      <c r="KB19" s="531"/>
      <c r="KC19" s="531"/>
      <c r="KD19" s="307"/>
      <c r="KE19" s="203"/>
      <c r="KF19" s="203"/>
      <c r="KG19" s="203"/>
      <c r="KH19" s="203"/>
      <c r="KI19" s="203"/>
      <c r="KJ19" s="203"/>
      <c r="KK19" s="203"/>
      <c r="KL19" s="203"/>
      <c r="KM19" s="63">
        <f t="shared" ref="KM19:KM46" si="28">SUM(KE19:KL19)</f>
        <v>0</v>
      </c>
      <c r="KO19" s="51">
        <v>22</v>
      </c>
      <c r="KP19" s="59"/>
      <c r="KQ19" s="531" t="s">
        <v>32</v>
      </c>
      <c r="KR19" s="531"/>
      <c r="KS19" s="531"/>
      <c r="KT19" s="531"/>
      <c r="KU19" s="531"/>
      <c r="KV19" s="531"/>
      <c r="KW19" s="531"/>
      <c r="KX19" s="531"/>
      <c r="KY19" s="531"/>
      <c r="KZ19" s="531"/>
      <c r="LA19" s="307"/>
      <c r="LB19" s="203"/>
      <c r="LC19" s="203"/>
      <c r="LD19" s="203"/>
      <c r="LE19" s="203"/>
      <c r="LF19" s="203"/>
      <c r="LG19" s="203"/>
      <c r="LH19" s="203"/>
      <c r="LI19" s="203"/>
      <c r="LJ19" s="63">
        <f t="shared" ref="LJ19:LJ46" si="29">SUM(LB19:LI19)</f>
        <v>0</v>
      </c>
      <c r="LL19" s="51">
        <v>22</v>
      </c>
      <c r="LM19" s="59"/>
      <c r="LN19" s="531" t="s">
        <v>32</v>
      </c>
      <c r="LO19" s="531"/>
      <c r="LP19" s="531"/>
      <c r="LQ19" s="531"/>
      <c r="LR19" s="531"/>
      <c r="LS19" s="531"/>
      <c r="LT19" s="531"/>
      <c r="LU19" s="531"/>
      <c r="LV19" s="531"/>
      <c r="LW19" s="531"/>
      <c r="LX19" s="307"/>
      <c r="LY19" s="203"/>
      <c r="LZ19" s="203"/>
      <c r="MA19" s="203"/>
      <c r="MB19" s="203"/>
      <c r="MC19" s="203"/>
      <c r="MD19" s="203"/>
      <c r="ME19" s="203"/>
      <c r="MF19" s="203"/>
      <c r="MG19" s="63">
        <f t="shared" ref="MG19:MG46" si="30">SUM(LY19:MF19)</f>
        <v>0</v>
      </c>
      <c r="MI19" s="51">
        <v>22</v>
      </c>
      <c r="MJ19" s="59"/>
      <c r="MK19" s="531" t="s">
        <v>32</v>
      </c>
      <c r="ML19" s="531"/>
      <c r="MM19" s="531"/>
      <c r="MN19" s="531"/>
      <c r="MO19" s="531"/>
      <c r="MP19" s="531"/>
      <c r="MQ19" s="531"/>
      <c r="MR19" s="531"/>
      <c r="MS19" s="531"/>
      <c r="MT19" s="531"/>
      <c r="MU19" s="307"/>
      <c r="MV19" s="203"/>
      <c r="MW19" s="203"/>
      <c r="MX19" s="203"/>
      <c r="MY19" s="203"/>
      <c r="MZ19" s="203"/>
      <c r="NA19" s="203"/>
      <c r="NB19" s="203"/>
      <c r="NC19" s="203"/>
      <c r="ND19" s="63">
        <f t="shared" ref="ND19:ND46" si="31">SUM(MV19:NC19)</f>
        <v>0</v>
      </c>
      <c r="NF19" s="51">
        <v>22</v>
      </c>
      <c r="NG19" s="59"/>
      <c r="NH19" s="531" t="s">
        <v>32</v>
      </c>
      <c r="NI19" s="531"/>
      <c r="NJ19" s="531"/>
      <c r="NK19" s="531"/>
      <c r="NL19" s="531"/>
      <c r="NM19" s="531"/>
      <c r="NN19" s="531"/>
      <c r="NO19" s="531"/>
      <c r="NP19" s="531"/>
      <c r="NQ19" s="531"/>
      <c r="NR19" s="307"/>
      <c r="NS19" s="203"/>
      <c r="NT19" s="203"/>
      <c r="NU19" s="203"/>
      <c r="NV19" s="203"/>
      <c r="NW19" s="203"/>
      <c r="NX19" s="203"/>
      <c r="NY19" s="203"/>
      <c r="NZ19" s="203"/>
      <c r="OA19" s="63">
        <f t="shared" ref="OA19:OA46" si="32">SUM(NS19:NZ19)</f>
        <v>0</v>
      </c>
    </row>
    <row r="20" spans="1:391" s="20" customFormat="1" ht="16.5" customHeight="1" x14ac:dyDescent="0.2">
      <c r="A20" s="13"/>
      <c r="B20" s="51">
        <v>23</v>
      </c>
      <c r="C20" s="59"/>
      <c r="D20" s="531" t="s">
        <v>33</v>
      </c>
      <c r="E20" s="531"/>
      <c r="F20" s="531"/>
      <c r="G20" s="531"/>
      <c r="H20" s="531"/>
      <c r="I20" s="531"/>
      <c r="J20" s="531"/>
      <c r="K20" s="531"/>
      <c r="L20" s="531"/>
      <c r="M20" s="531"/>
      <c r="N20" s="307"/>
      <c r="O20" s="203"/>
      <c r="P20" s="203"/>
      <c r="Q20" s="203"/>
      <c r="R20" s="203"/>
      <c r="S20" s="203"/>
      <c r="T20" s="203"/>
      <c r="U20" s="203"/>
      <c r="V20" s="203"/>
      <c r="W20" s="63">
        <f t="shared" si="16"/>
        <v>0</v>
      </c>
      <c r="Y20" s="51">
        <v>23</v>
      </c>
      <c r="Z20" s="59"/>
      <c r="AA20" s="531" t="s">
        <v>33</v>
      </c>
      <c r="AB20" s="531"/>
      <c r="AC20" s="531"/>
      <c r="AD20" s="531"/>
      <c r="AE20" s="531"/>
      <c r="AF20" s="531"/>
      <c r="AG20" s="531"/>
      <c r="AH20" s="531"/>
      <c r="AI20" s="531"/>
      <c r="AJ20" s="531"/>
      <c r="AK20" s="307"/>
      <c r="AL20" s="203"/>
      <c r="AM20" s="203"/>
      <c r="AN20" s="203"/>
      <c r="AO20" s="203"/>
      <c r="AP20" s="203"/>
      <c r="AQ20" s="203"/>
      <c r="AR20" s="203"/>
      <c r="AS20" s="203"/>
      <c r="AT20" s="63">
        <f t="shared" si="17"/>
        <v>0</v>
      </c>
      <c r="AV20" s="51">
        <v>23</v>
      </c>
      <c r="AW20" s="59"/>
      <c r="AX20" s="531" t="s">
        <v>33</v>
      </c>
      <c r="AY20" s="531"/>
      <c r="AZ20" s="531"/>
      <c r="BA20" s="531"/>
      <c r="BB20" s="531"/>
      <c r="BC20" s="531"/>
      <c r="BD20" s="531"/>
      <c r="BE20" s="531"/>
      <c r="BF20" s="531"/>
      <c r="BG20" s="531"/>
      <c r="BH20" s="307"/>
      <c r="BI20" s="203"/>
      <c r="BJ20" s="203"/>
      <c r="BK20" s="203"/>
      <c r="BL20" s="203"/>
      <c r="BM20" s="203"/>
      <c r="BN20" s="203"/>
      <c r="BO20" s="203"/>
      <c r="BP20" s="203"/>
      <c r="BQ20" s="63">
        <f t="shared" si="18"/>
        <v>0</v>
      </c>
      <c r="BS20" s="51">
        <v>23</v>
      </c>
      <c r="BT20" s="59"/>
      <c r="BU20" s="531" t="s">
        <v>33</v>
      </c>
      <c r="BV20" s="531"/>
      <c r="BW20" s="531"/>
      <c r="BX20" s="531"/>
      <c r="BY20" s="531"/>
      <c r="BZ20" s="531"/>
      <c r="CA20" s="531"/>
      <c r="CB20" s="531"/>
      <c r="CC20" s="531"/>
      <c r="CD20" s="531"/>
      <c r="CE20" s="307"/>
      <c r="CF20" s="203"/>
      <c r="CG20" s="203"/>
      <c r="CH20" s="203"/>
      <c r="CI20" s="203"/>
      <c r="CJ20" s="203"/>
      <c r="CK20" s="203"/>
      <c r="CL20" s="203"/>
      <c r="CM20" s="203"/>
      <c r="CN20" s="63">
        <f t="shared" si="19"/>
        <v>0</v>
      </c>
      <c r="CP20" s="51">
        <v>23</v>
      </c>
      <c r="CQ20" s="59"/>
      <c r="CR20" s="531" t="s">
        <v>33</v>
      </c>
      <c r="CS20" s="531"/>
      <c r="CT20" s="531"/>
      <c r="CU20" s="531"/>
      <c r="CV20" s="531"/>
      <c r="CW20" s="531"/>
      <c r="CX20" s="531"/>
      <c r="CY20" s="531"/>
      <c r="CZ20" s="531"/>
      <c r="DA20" s="531"/>
      <c r="DB20" s="307"/>
      <c r="DC20" s="203"/>
      <c r="DD20" s="203"/>
      <c r="DE20" s="203"/>
      <c r="DF20" s="203"/>
      <c r="DG20" s="203"/>
      <c r="DH20" s="203"/>
      <c r="DI20" s="203"/>
      <c r="DJ20" s="203"/>
      <c r="DK20" s="63">
        <f t="shared" si="20"/>
        <v>0</v>
      </c>
      <c r="DM20" s="51">
        <v>23</v>
      </c>
      <c r="DN20" s="59"/>
      <c r="DO20" s="531" t="s">
        <v>33</v>
      </c>
      <c r="DP20" s="531"/>
      <c r="DQ20" s="531"/>
      <c r="DR20" s="531"/>
      <c r="DS20" s="531"/>
      <c r="DT20" s="531"/>
      <c r="DU20" s="531"/>
      <c r="DV20" s="531"/>
      <c r="DW20" s="531"/>
      <c r="DX20" s="531"/>
      <c r="DY20" s="307"/>
      <c r="DZ20" s="203"/>
      <c r="EA20" s="203"/>
      <c r="EB20" s="203"/>
      <c r="EC20" s="203"/>
      <c r="ED20" s="203"/>
      <c r="EE20" s="203"/>
      <c r="EF20" s="203"/>
      <c r="EG20" s="203"/>
      <c r="EH20" s="63">
        <f t="shared" si="21"/>
        <v>0</v>
      </c>
      <c r="EJ20" s="51">
        <v>23</v>
      </c>
      <c r="EK20" s="59"/>
      <c r="EL20" s="531" t="s">
        <v>33</v>
      </c>
      <c r="EM20" s="531"/>
      <c r="EN20" s="531"/>
      <c r="EO20" s="531"/>
      <c r="EP20" s="531"/>
      <c r="EQ20" s="531"/>
      <c r="ER20" s="531"/>
      <c r="ES20" s="531"/>
      <c r="ET20" s="531"/>
      <c r="EU20" s="531"/>
      <c r="EV20" s="307"/>
      <c r="EW20" s="203"/>
      <c r="EX20" s="203"/>
      <c r="EY20" s="203"/>
      <c r="EZ20" s="203"/>
      <c r="FA20" s="203"/>
      <c r="FB20" s="203"/>
      <c r="FC20" s="203"/>
      <c r="FD20" s="203"/>
      <c r="FE20" s="63">
        <f t="shared" si="22"/>
        <v>0</v>
      </c>
      <c r="FG20" s="51">
        <v>23</v>
      </c>
      <c r="FH20" s="59"/>
      <c r="FI20" s="531" t="s">
        <v>33</v>
      </c>
      <c r="FJ20" s="531"/>
      <c r="FK20" s="531"/>
      <c r="FL20" s="531"/>
      <c r="FM20" s="531"/>
      <c r="FN20" s="531"/>
      <c r="FO20" s="531"/>
      <c r="FP20" s="531"/>
      <c r="FQ20" s="531"/>
      <c r="FR20" s="531"/>
      <c r="FS20" s="307"/>
      <c r="FT20" s="203"/>
      <c r="FU20" s="203"/>
      <c r="FV20" s="203"/>
      <c r="FW20" s="203"/>
      <c r="FX20" s="203"/>
      <c r="FY20" s="203"/>
      <c r="FZ20" s="203"/>
      <c r="GA20" s="203"/>
      <c r="GB20" s="63">
        <f t="shared" si="23"/>
        <v>0</v>
      </c>
      <c r="GD20" s="51">
        <v>23</v>
      </c>
      <c r="GE20" s="59"/>
      <c r="GF20" s="531" t="s">
        <v>33</v>
      </c>
      <c r="GG20" s="531"/>
      <c r="GH20" s="531"/>
      <c r="GI20" s="531"/>
      <c r="GJ20" s="531"/>
      <c r="GK20" s="531"/>
      <c r="GL20" s="531"/>
      <c r="GM20" s="531"/>
      <c r="GN20" s="531"/>
      <c r="GO20" s="531"/>
      <c r="GP20" s="307"/>
      <c r="GQ20" s="203"/>
      <c r="GR20" s="203"/>
      <c r="GS20" s="203"/>
      <c r="GT20" s="203"/>
      <c r="GU20" s="203"/>
      <c r="GV20" s="203"/>
      <c r="GW20" s="203"/>
      <c r="GX20" s="203"/>
      <c r="GY20" s="63">
        <f t="shared" si="24"/>
        <v>0</v>
      </c>
      <c r="HA20" s="51">
        <v>23</v>
      </c>
      <c r="HB20" s="59"/>
      <c r="HC20" s="531" t="s">
        <v>33</v>
      </c>
      <c r="HD20" s="531"/>
      <c r="HE20" s="531"/>
      <c r="HF20" s="531"/>
      <c r="HG20" s="531"/>
      <c r="HH20" s="531"/>
      <c r="HI20" s="531"/>
      <c r="HJ20" s="531"/>
      <c r="HK20" s="531"/>
      <c r="HL20" s="531"/>
      <c r="HM20" s="307"/>
      <c r="HN20" s="203"/>
      <c r="HO20" s="203"/>
      <c r="HP20" s="203"/>
      <c r="HQ20" s="203"/>
      <c r="HR20" s="203"/>
      <c r="HS20" s="203"/>
      <c r="HT20" s="203"/>
      <c r="HU20" s="203"/>
      <c r="HV20" s="63">
        <f t="shared" si="25"/>
        <v>0</v>
      </c>
      <c r="HX20" s="51">
        <v>23</v>
      </c>
      <c r="HY20" s="59"/>
      <c r="HZ20" s="531" t="s">
        <v>33</v>
      </c>
      <c r="IA20" s="531"/>
      <c r="IB20" s="531"/>
      <c r="IC20" s="531"/>
      <c r="ID20" s="531"/>
      <c r="IE20" s="531"/>
      <c r="IF20" s="531"/>
      <c r="IG20" s="531"/>
      <c r="IH20" s="531"/>
      <c r="II20" s="531"/>
      <c r="IJ20" s="307"/>
      <c r="IK20" s="203"/>
      <c r="IL20" s="203"/>
      <c r="IM20" s="203"/>
      <c r="IN20" s="203"/>
      <c r="IO20" s="203"/>
      <c r="IP20" s="203"/>
      <c r="IQ20" s="203"/>
      <c r="IR20" s="203"/>
      <c r="IS20" s="63">
        <f t="shared" si="26"/>
        <v>0</v>
      </c>
      <c r="IU20" s="51">
        <v>23</v>
      </c>
      <c r="IV20" s="59"/>
      <c r="IW20" s="531" t="s">
        <v>33</v>
      </c>
      <c r="IX20" s="531"/>
      <c r="IY20" s="531"/>
      <c r="IZ20" s="531"/>
      <c r="JA20" s="531"/>
      <c r="JB20" s="531"/>
      <c r="JC20" s="531"/>
      <c r="JD20" s="531"/>
      <c r="JE20" s="531"/>
      <c r="JF20" s="531"/>
      <c r="JG20" s="307"/>
      <c r="JH20" s="203"/>
      <c r="JI20" s="203"/>
      <c r="JJ20" s="203"/>
      <c r="JK20" s="203"/>
      <c r="JL20" s="203"/>
      <c r="JM20" s="203"/>
      <c r="JN20" s="203"/>
      <c r="JO20" s="203"/>
      <c r="JP20" s="63">
        <f t="shared" si="27"/>
        <v>0</v>
      </c>
      <c r="JR20" s="51">
        <v>23</v>
      </c>
      <c r="JS20" s="59"/>
      <c r="JT20" s="531" t="s">
        <v>33</v>
      </c>
      <c r="JU20" s="531"/>
      <c r="JV20" s="531"/>
      <c r="JW20" s="531"/>
      <c r="JX20" s="531"/>
      <c r="JY20" s="531"/>
      <c r="JZ20" s="531"/>
      <c r="KA20" s="531"/>
      <c r="KB20" s="531"/>
      <c r="KC20" s="531"/>
      <c r="KD20" s="307"/>
      <c r="KE20" s="203"/>
      <c r="KF20" s="203"/>
      <c r="KG20" s="203"/>
      <c r="KH20" s="203"/>
      <c r="KI20" s="203"/>
      <c r="KJ20" s="203"/>
      <c r="KK20" s="203"/>
      <c r="KL20" s="203"/>
      <c r="KM20" s="63">
        <f t="shared" si="28"/>
        <v>0</v>
      </c>
      <c r="KO20" s="51">
        <v>23</v>
      </c>
      <c r="KP20" s="59"/>
      <c r="KQ20" s="531" t="s">
        <v>33</v>
      </c>
      <c r="KR20" s="531"/>
      <c r="KS20" s="531"/>
      <c r="KT20" s="531"/>
      <c r="KU20" s="531"/>
      <c r="KV20" s="531"/>
      <c r="KW20" s="531"/>
      <c r="KX20" s="531"/>
      <c r="KY20" s="531"/>
      <c r="KZ20" s="531"/>
      <c r="LA20" s="307"/>
      <c r="LB20" s="203"/>
      <c r="LC20" s="203"/>
      <c r="LD20" s="203"/>
      <c r="LE20" s="203"/>
      <c r="LF20" s="203"/>
      <c r="LG20" s="203"/>
      <c r="LH20" s="203"/>
      <c r="LI20" s="203"/>
      <c r="LJ20" s="63">
        <f t="shared" si="29"/>
        <v>0</v>
      </c>
      <c r="LL20" s="51">
        <v>23</v>
      </c>
      <c r="LM20" s="59"/>
      <c r="LN20" s="531" t="s">
        <v>33</v>
      </c>
      <c r="LO20" s="531"/>
      <c r="LP20" s="531"/>
      <c r="LQ20" s="531"/>
      <c r="LR20" s="531"/>
      <c r="LS20" s="531"/>
      <c r="LT20" s="531"/>
      <c r="LU20" s="531"/>
      <c r="LV20" s="531"/>
      <c r="LW20" s="531"/>
      <c r="LX20" s="307"/>
      <c r="LY20" s="203"/>
      <c r="LZ20" s="203"/>
      <c r="MA20" s="203"/>
      <c r="MB20" s="203"/>
      <c r="MC20" s="203"/>
      <c r="MD20" s="203"/>
      <c r="ME20" s="203"/>
      <c r="MF20" s="203"/>
      <c r="MG20" s="63">
        <f t="shared" si="30"/>
        <v>0</v>
      </c>
      <c r="MI20" s="51">
        <v>23</v>
      </c>
      <c r="MJ20" s="59"/>
      <c r="MK20" s="531" t="s">
        <v>33</v>
      </c>
      <c r="ML20" s="531"/>
      <c r="MM20" s="531"/>
      <c r="MN20" s="531"/>
      <c r="MO20" s="531"/>
      <c r="MP20" s="531"/>
      <c r="MQ20" s="531"/>
      <c r="MR20" s="531"/>
      <c r="MS20" s="531"/>
      <c r="MT20" s="531"/>
      <c r="MU20" s="307"/>
      <c r="MV20" s="203"/>
      <c r="MW20" s="203"/>
      <c r="MX20" s="203"/>
      <c r="MY20" s="203"/>
      <c r="MZ20" s="203"/>
      <c r="NA20" s="203"/>
      <c r="NB20" s="203"/>
      <c r="NC20" s="203"/>
      <c r="ND20" s="63">
        <f t="shared" si="31"/>
        <v>0</v>
      </c>
      <c r="NF20" s="51">
        <v>23</v>
      </c>
      <c r="NG20" s="59"/>
      <c r="NH20" s="531" t="s">
        <v>33</v>
      </c>
      <c r="NI20" s="531"/>
      <c r="NJ20" s="531"/>
      <c r="NK20" s="531"/>
      <c r="NL20" s="531"/>
      <c r="NM20" s="531"/>
      <c r="NN20" s="531"/>
      <c r="NO20" s="531"/>
      <c r="NP20" s="531"/>
      <c r="NQ20" s="531"/>
      <c r="NR20" s="307"/>
      <c r="NS20" s="203"/>
      <c r="NT20" s="203"/>
      <c r="NU20" s="203"/>
      <c r="NV20" s="203"/>
      <c r="NW20" s="203"/>
      <c r="NX20" s="203"/>
      <c r="NY20" s="203"/>
      <c r="NZ20" s="203"/>
      <c r="OA20" s="63">
        <f t="shared" si="32"/>
        <v>0</v>
      </c>
    </row>
    <row r="21" spans="1:391" s="20" customFormat="1" ht="16.5" customHeight="1" x14ac:dyDescent="0.2">
      <c r="A21" s="13"/>
      <c r="B21" s="60"/>
      <c r="C21" s="61" t="s">
        <v>34</v>
      </c>
      <c r="D21" s="531" t="s">
        <v>35</v>
      </c>
      <c r="E21" s="531"/>
      <c r="F21" s="531"/>
      <c r="G21" s="531"/>
      <c r="H21" s="531"/>
      <c r="I21" s="531"/>
      <c r="J21" s="531"/>
      <c r="K21" s="531"/>
      <c r="L21" s="531"/>
      <c r="M21" s="531"/>
      <c r="N21" s="307"/>
      <c r="O21" s="203"/>
      <c r="P21" s="203"/>
      <c r="Q21" s="203"/>
      <c r="R21" s="203"/>
      <c r="S21" s="203"/>
      <c r="T21" s="203"/>
      <c r="U21" s="203"/>
      <c r="V21" s="203"/>
      <c r="W21" s="63">
        <f t="shared" si="16"/>
        <v>0</v>
      </c>
      <c r="Y21" s="60"/>
      <c r="Z21" s="61" t="s">
        <v>34</v>
      </c>
      <c r="AA21" s="531" t="s">
        <v>35</v>
      </c>
      <c r="AB21" s="531"/>
      <c r="AC21" s="531"/>
      <c r="AD21" s="531"/>
      <c r="AE21" s="531"/>
      <c r="AF21" s="531"/>
      <c r="AG21" s="531"/>
      <c r="AH21" s="531"/>
      <c r="AI21" s="531"/>
      <c r="AJ21" s="531"/>
      <c r="AK21" s="307"/>
      <c r="AL21" s="203"/>
      <c r="AM21" s="203"/>
      <c r="AN21" s="203"/>
      <c r="AO21" s="203"/>
      <c r="AP21" s="203"/>
      <c r="AQ21" s="203"/>
      <c r="AR21" s="203"/>
      <c r="AS21" s="203"/>
      <c r="AT21" s="63">
        <f t="shared" si="17"/>
        <v>0</v>
      </c>
      <c r="AV21" s="60"/>
      <c r="AW21" s="61" t="s">
        <v>34</v>
      </c>
      <c r="AX21" s="531" t="s">
        <v>35</v>
      </c>
      <c r="AY21" s="531"/>
      <c r="AZ21" s="531"/>
      <c r="BA21" s="531"/>
      <c r="BB21" s="531"/>
      <c r="BC21" s="531"/>
      <c r="BD21" s="531"/>
      <c r="BE21" s="531"/>
      <c r="BF21" s="531"/>
      <c r="BG21" s="531"/>
      <c r="BH21" s="307"/>
      <c r="BI21" s="203"/>
      <c r="BJ21" s="203"/>
      <c r="BK21" s="203"/>
      <c r="BL21" s="203"/>
      <c r="BM21" s="203"/>
      <c r="BN21" s="203"/>
      <c r="BO21" s="203"/>
      <c r="BP21" s="203"/>
      <c r="BQ21" s="63">
        <f t="shared" si="18"/>
        <v>0</v>
      </c>
      <c r="BS21" s="60"/>
      <c r="BT21" s="61" t="s">
        <v>34</v>
      </c>
      <c r="BU21" s="531" t="s">
        <v>35</v>
      </c>
      <c r="BV21" s="531"/>
      <c r="BW21" s="531"/>
      <c r="BX21" s="531"/>
      <c r="BY21" s="531"/>
      <c r="BZ21" s="531"/>
      <c r="CA21" s="531"/>
      <c r="CB21" s="531"/>
      <c r="CC21" s="531"/>
      <c r="CD21" s="531"/>
      <c r="CE21" s="307"/>
      <c r="CF21" s="203"/>
      <c r="CG21" s="203"/>
      <c r="CH21" s="203"/>
      <c r="CI21" s="203"/>
      <c r="CJ21" s="203"/>
      <c r="CK21" s="203"/>
      <c r="CL21" s="203"/>
      <c r="CM21" s="203"/>
      <c r="CN21" s="63">
        <f t="shared" si="19"/>
        <v>0</v>
      </c>
      <c r="CP21" s="60"/>
      <c r="CQ21" s="61" t="s">
        <v>34</v>
      </c>
      <c r="CR21" s="531" t="s">
        <v>35</v>
      </c>
      <c r="CS21" s="531"/>
      <c r="CT21" s="531"/>
      <c r="CU21" s="531"/>
      <c r="CV21" s="531"/>
      <c r="CW21" s="531"/>
      <c r="CX21" s="531"/>
      <c r="CY21" s="531"/>
      <c r="CZ21" s="531"/>
      <c r="DA21" s="531"/>
      <c r="DB21" s="307"/>
      <c r="DC21" s="203"/>
      <c r="DD21" s="203"/>
      <c r="DE21" s="203"/>
      <c r="DF21" s="203"/>
      <c r="DG21" s="203"/>
      <c r="DH21" s="203"/>
      <c r="DI21" s="203"/>
      <c r="DJ21" s="203"/>
      <c r="DK21" s="63">
        <f t="shared" si="20"/>
        <v>0</v>
      </c>
      <c r="DM21" s="60"/>
      <c r="DN21" s="61" t="s">
        <v>34</v>
      </c>
      <c r="DO21" s="531" t="s">
        <v>35</v>
      </c>
      <c r="DP21" s="531"/>
      <c r="DQ21" s="531"/>
      <c r="DR21" s="531"/>
      <c r="DS21" s="531"/>
      <c r="DT21" s="531"/>
      <c r="DU21" s="531"/>
      <c r="DV21" s="531"/>
      <c r="DW21" s="531"/>
      <c r="DX21" s="531"/>
      <c r="DY21" s="307"/>
      <c r="DZ21" s="203"/>
      <c r="EA21" s="203"/>
      <c r="EB21" s="203"/>
      <c r="EC21" s="203"/>
      <c r="ED21" s="203"/>
      <c r="EE21" s="203"/>
      <c r="EF21" s="203"/>
      <c r="EG21" s="203"/>
      <c r="EH21" s="63">
        <f t="shared" si="21"/>
        <v>0</v>
      </c>
      <c r="EJ21" s="60"/>
      <c r="EK21" s="61" t="s">
        <v>34</v>
      </c>
      <c r="EL21" s="531" t="s">
        <v>35</v>
      </c>
      <c r="EM21" s="531"/>
      <c r="EN21" s="531"/>
      <c r="EO21" s="531"/>
      <c r="EP21" s="531"/>
      <c r="EQ21" s="531"/>
      <c r="ER21" s="531"/>
      <c r="ES21" s="531"/>
      <c r="ET21" s="531"/>
      <c r="EU21" s="531"/>
      <c r="EV21" s="307"/>
      <c r="EW21" s="203"/>
      <c r="EX21" s="203"/>
      <c r="EY21" s="203"/>
      <c r="EZ21" s="203"/>
      <c r="FA21" s="203"/>
      <c r="FB21" s="203"/>
      <c r="FC21" s="203"/>
      <c r="FD21" s="203"/>
      <c r="FE21" s="63">
        <f t="shared" si="22"/>
        <v>0</v>
      </c>
      <c r="FG21" s="60"/>
      <c r="FH21" s="61" t="s">
        <v>34</v>
      </c>
      <c r="FI21" s="531" t="s">
        <v>35</v>
      </c>
      <c r="FJ21" s="531"/>
      <c r="FK21" s="531"/>
      <c r="FL21" s="531"/>
      <c r="FM21" s="531"/>
      <c r="FN21" s="531"/>
      <c r="FO21" s="531"/>
      <c r="FP21" s="531"/>
      <c r="FQ21" s="531"/>
      <c r="FR21" s="531"/>
      <c r="FS21" s="307"/>
      <c r="FT21" s="203"/>
      <c r="FU21" s="203"/>
      <c r="FV21" s="203"/>
      <c r="FW21" s="203"/>
      <c r="FX21" s="203"/>
      <c r="FY21" s="203"/>
      <c r="FZ21" s="203"/>
      <c r="GA21" s="203"/>
      <c r="GB21" s="63">
        <f t="shared" si="23"/>
        <v>0</v>
      </c>
      <c r="GD21" s="60"/>
      <c r="GE21" s="61" t="s">
        <v>34</v>
      </c>
      <c r="GF21" s="531" t="s">
        <v>35</v>
      </c>
      <c r="GG21" s="531"/>
      <c r="GH21" s="531"/>
      <c r="GI21" s="531"/>
      <c r="GJ21" s="531"/>
      <c r="GK21" s="531"/>
      <c r="GL21" s="531"/>
      <c r="GM21" s="531"/>
      <c r="GN21" s="531"/>
      <c r="GO21" s="531"/>
      <c r="GP21" s="307"/>
      <c r="GQ21" s="203"/>
      <c r="GR21" s="203"/>
      <c r="GS21" s="203"/>
      <c r="GT21" s="203"/>
      <c r="GU21" s="203"/>
      <c r="GV21" s="203"/>
      <c r="GW21" s="203"/>
      <c r="GX21" s="203"/>
      <c r="GY21" s="63">
        <f t="shared" si="24"/>
        <v>0</v>
      </c>
      <c r="HA21" s="60"/>
      <c r="HB21" s="61" t="s">
        <v>34</v>
      </c>
      <c r="HC21" s="531" t="s">
        <v>35</v>
      </c>
      <c r="HD21" s="531"/>
      <c r="HE21" s="531"/>
      <c r="HF21" s="531"/>
      <c r="HG21" s="531"/>
      <c r="HH21" s="531"/>
      <c r="HI21" s="531"/>
      <c r="HJ21" s="531"/>
      <c r="HK21" s="531"/>
      <c r="HL21" s="531"/>
      <c r="HM21" s="307"/>
      <c r="HN21" s="203"/>
      <c r="HO21" s="203"/>
      <c r="HP21" s="203"/>
      <c r="HQ21" s="203"/>
      <c r="HR21" s="203"/>
      <c r="HS21" s="203"/>
      <c r="HT21" s="203"/>
      <c r="HU21" s="203"/>
      <c r="HV21" s="63">
        <f t="shared" si="25"/>
        <v>0</v>
      </c>
      <c r="HX21" s="60"/>
      <c r="HY21" s="61" t="s">
        <v>34</v>
      </c>
      <c r="HZ21" s="531" t="s">
        <v>35</v>
      </c>
      <c r="IA21" s="531"/>
      <c r="IB21" s="531"/>
      <c r="IC21" s="531"/>
      <c r="ID21" s="531"/>
      <c r="IE21" s="531"/>
      <c r="IF21" s="531"/>
      <c r="IG21" s="531"/>
      <c r="IH21" s="531"/>
      <c r="II21" s="531"/>
      <c r="IJ21" s="307"/>
      <c r="IK21" s="203"/>
      <c r="IL21" s="203"/>
      <c r="IM21" s="203"/>
      <c r="IN21" s="203"/>
      <c r="IO21" s="203"/>
      <c r="IP21" s="203"/>
      <c r="IQ21" s="203"/>
      <c r="IR21" s="203"/>
      <c r="IS21" s="63">
        <f t="shared" si="26"/>
        <v>0</v>
      </c>
      <c r="IU21" s="60"/>
      <c r="IV21" s="61" t="s">
        <v>34</v>
      </c>
      <c r="IW21" s="531" t="s">
        <v>35</v>
      </c>
      <c r="IX21" s="531"/>
      <c r="IY21" s="531"/>
      <c r="IZ21" s="531"/>
      <c r="JA21" s="531"/>
      <c r="JB21" s="531"/>
      <c r="JC21" s="531"/>
      <c r="JD21" s="531"/>
      <c r="JE21" s="531"/>
      <c r="JF21" s="531"/>
      <c r="JG21" s="307"/>
      <c r="JH21" s="203"/>
      <c r="JI21" s="203"/>
      <c r="JJ21" s="203"/>
      <c r="JK21" s="203"/>
      <c r="JL21" s="203"/>
      <c r="JM21" s="203"/>
      <c r="JN21" s="203"/>
      <c r="JO21" s="203"/>
      <c r="JP21" s="63">
        <f t="shared" si="27"/>
        <v>0</v>
      </c>
      <c r="JR21" s="60"/>
      <c r="JS21" s="61" t="s">
        <v>34</v>
      </c>
      <c r="JT21" s="531" t="s">
        <v>35</v>
      </c>
      <c r="JU21" s="531"/>
      <c r="JV21" s="531"/>
      <c r="JW21" s="531"/>
      <c r="JX21" s="531"/>
      <c r="JY21" s="531"/>
      <c r="JZ21" s="531"/>
      <c r="KA21" s="531"/>
      <c r="KB21" s="531"/>
      <c r="KC21" s="531"/>
      <c r="KD21" s="307"/>
      <c r="KE21" s="203"/>
      <c r="KF21" s="203"/>
      <c r="KG21" s="203"/>
      <c r="KH21" s="203"/>
      <c r="KI21" s="203"/>
      <c r="KJ21" s="203"/>
      <c r="KK21" s="203"/>
      <c r="KL21" s="203"/>
      <c r="KM21" s="63">
        <f t="shared" si="28"/>
        <v>0</v>
      </c>
      <c r="KO21" s="60"/>
      <c r="KP21" s="61" t="s">
        <v>34</v>
      </c>
      <c r="KQ21" s="531" t="s">
        <v>35</v>
      </c>
      <c r="KR21" s="531"/>
      <c r="KS21" s="531"/>
      <c r="KT21" s="531"/>
      <c r="KU21" s="531"/>
      <c r="KV21" s="531"/>
      <c r="KW21" s="531"/>
      <c r="KX21" s="531"/>
      <c r="KY21" s="531"/>
      <c r="KZ21" s="531"/>
      <c r="LA21" s="307"/>
      <c r="LB21" s="203"/>
      <c r="LC21" s="203"/>
      <c r="LD21" s="203"/>
      <c r="LE21" s="203"/>
      <c r="LF21" s="203"/>
      <c r="LG21" s="203"/>
      <c r="LH21" s="203"/>
      <c r="LI21" s="203"/>
      <c r="LJ21" s="63">
        <f t="shared" si="29"/>
        <v>0</v>
      </c>
      <c r="LL21" s="60"/>
      <c r="LM21" s="61" t="s">
        <v>34</v>
      </c>
      <c r="LN21" s="531" t="s">
        <v>35</v>
      </c>
      <c r="LO21" s="531"/>
      <c r="LP21" s="531"/>
      <c r="LQ21" s="531"/>
      <c r="LR21" s="531"/>
      <c r="LS21" s="531"/>
      <c r="LT21" s="531"/>
      <c r="LU21" s="531"/>
      <c r="LV21" s="531"/>
      <c r="LW21" s="531"/>
      <c r="LX21" s="307"/>
      <c r="LY21" s="203"/>
      <c r="LZ21" s="203"/>
      <c r="MA21" s="203"/>
      <c r="MB21" s="203"/>
      <c r="MC21" s="203"/>
      <c r="MD21" s="203"/>
      <c r="ME21" s="203"/>
      <c r="MF21" s="203"/>
      <c r="MG21" s="63">
        <f t="shared" si="30"/>
        <v>0</v>
      </c>
      <c r="MI21" s="60"/>
      <c r="MJ21" s="61" t="s">
        <v>34</v>
      </c>
      <c r="MK21" s="531" t="s">
        <v>35</v>
      </c>
      <c r="ML21" s="531"/>
      <c r="MM21" s="531"/>
      <c r="MN21" s="531"/>
      <c r="MO21" s="531"/>
      <c r="MP21" s="531"/>
      <c r="MQ21" s="531"/>
      <c r="MR21" s="531"/>
      <c r="MS21" s="531"/>
      <c r="MT21" s="531"/>
      <c r="MU21" s="307"/>
      <c r="MV21" s="203"/>
      <c r="MW21" s="203"/>
      <c r="MX21" s="203"/>
      <c r="MY21" s="203"/>
      <c r="MZ21" s="203"/>
      <c r="NA21" s="203"/>
      <c r="NB21" s="203"/>
      <c r="NC21" s="203"/>
      <c r="ND21" s="63">
        <f t="shared" si="31"/>
        <v>0</v>
      </c>
      <c r="NF21" s="60"/>
      <c r="NG21" s="61" t="s">
        <v>34</v>
      </c>
      <c r="NH21" s="531" t="s">
        <v>35</v>
      </c>
      <c r="NI21" s="531"/>
      <c r="NJ21" s="531"/>
      <c r="NK21" s="531"/>
      <c r="NL21" s="531"/>
      <c r="NM21" s="531"/>
      <c r="NN21" s="531"/>
      <c r="NO21" s="531"/>
      <c r="NP21" s="531"/>
      <c r="NQ21" s="531"/>
      <c r="NR21" s="307"/>
      <c r="NS21" s="203"/>
      <c r="NT21" s="203"/>
      <c r="NU21" s="203"/>
      <c r="NV21" s="203"/>
      <c r="NW21" s="203"/>
      <c r="NX21" s="203"/>
      <c r="NY21" s="203"/>
      <c r="NZ21" s="203"/>
      <c r="OA21" s="63">
        <f t="shared" si="32"/>
        <v>0</v>
      </c>
    </row>
    <row r="22" spans="1:391" s="20" customFormat="1" ht="16.5" customHeight="1" x14ac:dyDescent="0.2">
      <c r="A22" s="13"/>
      <c r="B22" s="60"/>
      <c r="C22" s="61" t="s">
        <v>34</v>
      </c>
      <c r="D22" s="531" t="s">
        <v>35</v>
      </c>
      <c r="E22" s="531"/>
      <c r="F22" s="531"/>
      <c r="G22" s="531"/>
      <c r="H22" s="531"/>
      <c r="I22" s="531"/>
      <c r="J22" s="531"/>
      <c r="K22" s="531"/>
      <c r="L22" s="531"/>
      <c r="M22" s="531"/>
      <c r="N22" s="307"/>
      <c r="O22" s="203"/>
      <c r="P22" s="203"/>
      <c r="Q22" s="203"/>
      <c r="R22" s="203"/>
      <c r="S22" s="203"/>
      <c r="T22" s="203"/>
      <c r="U22" s="203"/>
      <c r="V22" s="203"/>
      <c r="W22" s="63">
        <f t="shared" si="16"/>
        <v>0</v>
      </c>
      <c r="Y22" s="60"/>
      <c r="Z22" s="61" t="s">
        <v>34</v>
      </c>
      <c r="AA22" s="531" t="s">
        <v>35</v>
      </c>
      <c r="AB22" s="531"/>
      <c r="AC22" s="531"/>
      <c r="AD22" s="531"/>
      <c r="AE22" s="531"/>
      <c r="AF22" s="531"/>
      <c r="AG22" s="531"/>
      <c r="AH22" s="531"/>
      <c r="AI22" s="531"/>
      <c r="AJ22" s="531"/>
      <c r="AK22" s="307"/>
      <c r="AL22" s="203"/>
      <c r="AM22" s="203"/>
      <c r="AN22" s="203"/>
      <c r="AO22" s="203"/>
      <c r="AP22" s="203"/>
      <c r="AQ22" s="203"/>
      <c r="AR22" s="203"/>
      <c r="AS22" s="203"/>
      <c r="AT22" s="63">
        <f t="shared" si="17"/>
        <v>0</v>
      </c>
      <c r="AV22" s="60"/>
      <c r="AW22" s="61" t="s">
        <v>34</v>
      </c>
      <c r="AX22" s="531" t="s">
        <v>35</v>
      </c>
      <c r="AY22" s="531"/>
      <c r="AZ22" s="531"/>
      <c r="BA22" s="531"/>
      <c r="BB22" s="531"/>
      <c r="BC22" s="531"/>
      <c r="BD22" s="531"/>
      <c r="BE22" s="531"/>
      <c r="BF22" s="531"/>
      <c r="BG22" s="531"/>
      <c r="BH22" s="307"/>
      <c r="BI22" s="203"/>
      <c r="BJ22" s="203"/>
      <c r="BK22" s="203"/>
      <c r="BL22" s="203"/>
      <c r="BM22" s="203"/>
      <c r="BN22" s="203"/>
      <c r="BO22" s="203"/>
      <c r="BP22" s="203"/>
      <c r="BQ22" s="63">
        <f t="shared" si="18"/>
        <v>0</v>
      </c>
      <c r="BS22" s="60"/>
      <c r="BT22" s="61" t="s">
        <v>34</v>
      </c>
      <c r="BU22" s="531" t="s">
        <v>35</v>
      </c>
      <c r="BV22" s="531"/>
      <c r="BW22" s="531"/>
      <c r="BX22" s="531"/>
      <c r="BY22" s="531"/>
      <c r="BZ22" s="531"/>
      <c r="CA22" s="531"/>
      <c r="CB22" s="531"/>
      <c r="CC22" s="531"/>
      <c r="CD22" s="531"/>
      <c r="CE22" s="307"/>
      <c r="CF22" s="203"/>
      <c r="CG22" s="203"/>
      <c r="CH22" s="203"/>
      <c r="CI22" s="203"/>
      <c r="CJ22" s="203"/>
      <c r="CK22" s="203"/>
      <c r="CL22" s="203"/>
      <c r="CM22" s="203"/>
      <c r="CN22" s="63">
        <f t="shared" si="19"/>
        <v>0</v>
      </c>
      <c r="CP22" s="60"/>
      <c r="CQ22" s="61" t="s">
        <v>34</v>
      </c>
      <c r="CR22" s="531" t="s">
        <v>35</v>
      </c>
      <c r="CS22" s="531"/>
      <c r="CT22" s="531"/>
      <c r="CU22" s="531"/>
      <c r="CV22" s="531"/>
      <c r="CW22" s="531"/>
      <c r="CX22" s="531"/>
      <c r="CY22" s="531"/>
      <c r="CZ22" s="531"/>
      <c r="DA22" s="531"/>
      <c r="DB22" s="307"/>
      <c r="DC22" s="203"/>
      <c r="DD22" s="203"/>
      <c r="DE22" s="203"/>
      <c r="DF22" s="203"/>
      <c r="DG22" s="203"/>
      <c r="DH22" s="203"/>
      <c r="DI22" s="203"/>
      <c r="DJ22" s="203"/>
      <c r="DK22" s="63">
        <f t="shared" si="20"/>
        <v>0</v>
      </c>
      <c r="DM22" s="60"/>
      <c r="DN22" s="61" t="s">
        <v>34</v>
      </c>
      <c r="DO22" s="531" t="s">
        <v>35</v>
      </c>
      <c r="DP22" s="531"/>
      <c r="DQ22" s="531"/>
      <c r="DR22" s="531"/>
      <c r="DS22" s="531"/>
      <c r="DT22" s="531"/>
      <c r="DU22" s="531"/>
      <c r="DV22" s="531"/>
      <c r="DW22" s="531"/>
      <c r="DX22" s="531"/>
      <c r="DY22" s="307"/>
      <c r="DZ22" s="203"/>
      <c r="EA22" s="203"/>
      <c r="EB22" s="203"/>
      <c r="EC22" s="203"/>
      <c r="ED22" s="203"/>
      <c r="EE22" s="203"/>
      <c r="EF22" s="203"/>
      <c r="EG22" s="203"/>
      <c r="EH22" s="63">
        <f t="shared" si="21"/>
        <v>0</v>
      </c>
      <c r="EJ22" s="60"/>
      <c r="EK22" s="61" t="s">
        <v>34</v>
      </c>
      <c r="EL22" s="531" t="s">
        <v>35</v>
      </c>
      <c r="EM22" s="531"/>
      <c r="EN22" s="531"/>
      <c r="EO22" s="531"/>
      <c r="EP22" s="531"/>
      <c r="EQ22" s="531"/>
      <c r="ER22" s="531"/>
      <c r="ES22" s="531"/>
      <c r="ET22" s="531"/>
      <c r="EU22" s="531"/>
      <c r="EV22" s="307"/>
      <c r="EW22" s="203"/>
      <c r="EX22" s="203"/>
      <c r="EY22" s="203"/>
      <c r="EZ22" s="203"/>
      <c r="FA22" s="203"/>
      <c r="FB22" s="203"/>
      <c r="FC22" s="203"/>
      <c r="FD22" s="203"/>
      <c r="FE22" s="63">
        <f t="shared" si="22"/>
        <v>0</v>
      </c>
      <c r="FG22" s="60"/>
      <c r="FH22" s="61" t="s">
        <v>34</v>
      </c>
      <c r="FI22" s="531" t="s">
        <v>35</v>
      </c>
      <c r="FJ22" s="531"/>
      <c r="FK22" s="531"/>
      <c r="FL22" s="531"/>
      <c r="FM22" s="531"/>
      <c r="FN22" s="531"/>
      <c r="FO22" s="531"/>
      <c r="FP22" s="531"/>
      <c r="FQ22" s="531"/>
      <c r="FR22" s="531"/>
      <c r="FS22" s="307"/>
      <c r="FT22" s="203"/>
      <c r="FU22" s="203"/>
      <c r="FV22" s="203"/>
      <c r="FW22" s="203"/>
      <c r="FX22" s="203"/>
      <c r="FY22" s="203"/>
      <c r="FZ22" s="203"/>
      <c r="GA22" s="203"/>
      <c r="GB22" s="63">
        <f t="shared" si="23"/>
        <v>0</v>
      </c>
      <c r="GD22" s="60"/>
      <c r="GE22" s="61" t="s">
        <v>34</v>
      </c>
      <c r="GF22" s="531" t="s">
        <v>35</v>
      </c>
      <c r="GG22" s="531"/>
      <c r="GH22" s="531"/>
      <c r="GI22" s="531"/>
      <c r="GJ22" s="531"/>
      <c r="GK22" s="531"/>
      <c r="GL22" s="531"/>
      <c r="GM22" s="531"/>
      <c r="GN22" s="531"/>
      <c r="GO22" s="531"/>
      <c r="GP22" s="307"/>
      <c r="GQ22" s="203"/>
      <c r="GR22" s="203"/>
      <c r="GS22" s="203"/>
      <c r="GT22" s="203"/>
      <c r="GU22" s="203"/>
      <c r="GV22" s="203"/>
      <c r="GW22" s="203"/>
      <c r="GX22" s="203"/>
      <c r="GY22" s="63">
        <f t="shared" si="24"/>
        <v>0</v>
      </c>
      <c r="HA22" s="60"/>
      <c r="HB22" s="61" t="s">
        <v>34</v>
      </c>
      <c r="HC22" s="531" t="s">
        <v>35</v>
      </c>
      <c r="HD22" s="531"/>
      <c r="HE22" s="531"/>
      <c r="HF22" s="531"/>
      <c r="HG22" s="531"/>
      <c r="HH22" s="531"/>
      <c r="HI22" s="531"/>
      <c r="HJ22" s="531"/>
      <c r="HK22" s="531"/>
      <c r="HL22" s="531"/>
      <c r="HM22" s="307"/>
      <c r="HN22" s="203"/>
      <c r="HO22" s="203"/>
      <c r="HP22" s="203"/>
      <c r="HQ22" s="203"/>
      <c r="HR22" s="203"/>
      <c r="HS22" s="203"/>
      <c r="HT22" s="203"/>
      <c r="HU22" s="203"/>
      <c r="HV22" s="63">
        <f t="shared" si="25"/>
        <v>0</v>
      </c>
      <c r="HX22" s="60"/>
      <c r="HY22" s="61" t="s">
        <v>34</v>
      </c>
      <c r="HZ22" s="531" t="s">
        <v>35</v>
      </c>
      <c r="IA22" s="531"/>
      <c r="IB22" s="531"/>
      <c r="IC22" s="531"/>
      <c r="ID22" s="531"/>
      <c r="IE22" s="531"/>
      <c r="IF22" s="531"/>
      <c r="IG22" s="531"/>
      <c r="IH22" s="531"/>
      <c r="II22" s="531"/>
      <c r="IJ22" s="307"/>
      <c r="IK22" s="203"/>
      <c r="IL22" s="203"/>
      <c r="IM22" s="203"/>
      <c r="IN22" s="203"/>
      <c r="IO22" s="203"/>
      <c r="IP22" s="203"/>
      <c r="IQ22" s="203"/>
      <c r="IR22" s="203"/>
      <c r="IS22" s="63">
        <f t="shared" si="26"/>
        <v>0</v>
      </c>
      <c r="IU22" s="60"/>
      <c r="IV22" s="61" t="s">
        <v>34</v>
      </c>
      <c r="IW22" s="531" t="s">
        <v>35</v>
      </c>
      <c r="IX22" s="531"/>
      <c r="IY22" s="531"/>
      <c r="IZ22" s="531"/>
      <c r="JA22" s="531"/>
      <c r="JB22" s="531"/>
      <c r="JC22" s="531"/>
      <c r="JD22" s="531"/>
      <c r="JE22" s="531"/>
      <c r="JF22" s="531"/>
      <c r="JG22" s="307"/>
      <c r="JH22" s="203"/>
      <c r="JI22" s="203"/>
      <c r="JJ22" s="203"/>
      <c r="JK22" s="203"/>
      <c r="JL22" s="203"/>
      <c r="JM22" s="203"/>
      <c r="JN22" s="203"/>
      <c r="JO22" s="203"/>
      <c r="JP22" s="63">
        <f t="shared" si="27"/>
        <v>0</v>
      </c>
      <c r="JR22" s="60"/>
      <c r="JS22" s="61" t="s">
        <v>34</v>
      </c>
      <c r="JT22" s="531" t="s">
        <v>35</v>
      </c>
      <c r="JU22" s="531"/>
      <c r="JV22" s="531"/>
      <c r="JW22" s="531"/>
      <c r="JX22" s="531"/>
      <c r="JY22" s="531"/>
      <c r="JZ22" s="531"/>
      <c r="KA22" s="531"/>
      <c r="KB22" s="531"/>
      <c r="KC22" s="531"/>
      <c r="KD22" s="307"/>
      <c r="KE22" s="203"/>
      <c r="KF22" s="203"/>
      <c r="KG22" s="203"/>
      <c r="KH22" s="203"/>
      <c r="KI22" s="203"/>
      <c r="KJ22" s="203"/>
      <c r="KK22" s="203"/>
      <c r="KL22" s="203"/>
      <c r="KM22" s="63">
        <f t="shared" si="28"/>
        <v>0</v>
      </c>
      <c r="KO22" s="60"/>
      <c r="KP22" s="61" t="s">
        <v>34</v>
      </c>
      <c r="KQ22" s="531" t="s">
        <v>35</v>
      </c>
      <c r="KR22" s="531"/>
      <c r="KS22" s="531"/>
      <c r="KT22" s="531"/>
      <c r="KU22" s="531"/>
      <c r="KV22" s="531"/>
      <c r="KW22" s="531"/>
      <c r="KX22" s="531"/>
      <c r="KY22" s="531"/>
      <c r="KZ22" s="531"/>
      <c r="LA22" s="307"/>
      <c r="LB22" s="203"/>
      <c r="LC22" s="203"/>
      <c r="LD22" s="203"/>
      <c r="LE22" s="203"/>
      <c r="LF22" s="203"/>
      <c r="LG22" s="203"/>
      <c r="LH22" s="203"/>
      <c r="LI22" s="203"/>
      <c r="LJ22" s="63">
        <f t="shared" si="29"/>
        <v>0</v>
      </c>
      <c r="LL22" s="60"/>
      <c r="LM22" s="61" t="s">
        <v>34</v>
      </c>
      <c r="LN22" s="531" t="s">
        <v>35</v>
      </c>
      <c r="LO22" s="531"/>
      <c r="LP22" s="531"/>
      <c r="LQ22" s="531"/>
      <c r="LR22" s="531"/>
      <c r="LS22" s="531"/>
      <c r="LT22" s="531"/>
      <c r="LU22" s="531"/>
      <c r="LV22" s="531"/>
      <c r="LW22" s="531"/>
      <c r="LX22" s="307"/>
      <c r="LY22" s="203"/>
      <c r="LZ22" s="203"/>
      <c r="MA22" s="203"/>
      <c r="MB22" s="203"/>
      <c r="MC22" s="203"/>
      <c r="MD22" s="203"/>
      <c r="ME22" s="203"/>
      <c r="MF22" s="203"/>
      <c r="MG22" s="63">
        <f t="shared" si="30"/>
        <v>0</v>
      </c>
      <c r="MI22" s="60"/>
      <c r="MJ22" s="61" t="s">
        <v>34</v>
      </c>
      <c r="MK22" s="531" t="s">
        <v>35</v>
      </c>
      <c r="ML22" s="531"/>
      <c r="MM22" s="531"/>
      <c r="MN22" s="531"/>
      <c r="MO22" s="531"/>
      <c r="MP22" s="531"/>
      <c r="MQ22" s="531"/>
      <c r="MR22" s="531"/>
      <c r="MS22" s="531"/>
      <c r="MT22" s="531"/>
      <c r="MU22" s="307"/>
      <c r="MV22" s="203"/>
      <c r="MW22" s="203"/>
      <c r="MX22" s="203"/>
      <c r="MY22" s="203"/>
      <c r="MZ22" s="203"/>
      <c r="NA22" s="203"/>
      <c r="NB22" s="203"/>
      <c r="NC22" s="203"/>
      <c r="ND22" s="63">
        <f t="shared" si="31"/>
        <v>0</v>
      </c>
      <c r="NF22" s="60"/>
      <c r="NG22" s="61" t="s">
        <v>34</v>
      </c>
      <c r="NH22" s="531" t="s">
        <v>35</v>
      </c>
      <c r="NI22" s="531"/>
      <c r="NJ22" s="531"/>
      <c r="NK22" s="531"/>
      <c r="NL22" s="531"/>
      <c r="NM22" s="531"/>
      <c r="NN22" s="531"/>
      <c r="NO22" s="531"/>
      <c r="NP22" s="531"/>
      <c r="NQ22" s="531"/>
      <c r="NR22" s="307"/>
      <c r="NS22" s="203"/>
      <c r="NT22" s="203"/>
      <c r="NU22" s="203"/>
      <c r="NV22" s="203"/>
      <c r="NW22" s="203"/>
      <c r="NX22" s="203"/>
      <c r="NY22" s="203"/>
      <c r="NZ22" s="203"/>
      <c r="OA22" s="63">
        <f t="shared" si="32"/>
        <v>0</v>
      </c>
    </row>
    <row r="23" spans="1:391" s="20" customFormat="1" ht="16.5" customHeight="1" x14ac:dyDescent="0.2">
      <c r="A23" s="13"/>
      <c r="B23" s="60"/>
      <c r="C23" s="61" t="s">
        <v>34</v>
      </c>
      <c r="D23" s="531" t="s">
        <v>35</v>
      </c>
      <c r="E23" s="531"/>
      <c r="F23" s="531"/>
      <c r="G23" s="531"/>
      <c r="H23" s="531"/>
      <c r="I23" s="531"/>
      <c r="J23" s="531"/>
      <c r="K23" s="531"/>
      <c r="L23" s="531"/>
      <c r="M23" s="531"/>
      <c r="N23" s="307"/>
      <c r="O23" s="203"/>
      <c r="P23" s="203"/>
      <c r="Q23" s="203"/>
      <c r="R23" s="203"/>
      <c r="S23" s="203"/>
      <c r="T23" s="203"/>
      <c r="U23" s="203"/>
      <c r="V23" s="203"/>
      <c r="W23" s="63">
        <f t="shared" si="16"/>
        <v>0</v>
      </c>
      <c r="Y23" s="60"/>
      <c r="Z23" s="61" t="s">
        <v>34</v>
      </c>
      <c r="AA23" s="531" t="s">
        <v>35</v>
      </c>
      <c r="AB23" s="531"/>
      <c r="AC23" s="531"/>
      <c r="AD23" s="531"/>
      <c r="AE23" s="531"/>
      <c r="AF23" s="531"/>
      <c r="AG23" s="531"/>
      <c r="AH23" s="531"/>
      <c r="AI23" s="531"/>
      <c r="AJ23" s="531"/>
      <c r="AK23" s="307"/>
      <c r="AL23" s="203"/>
      <c r="AM23" s="203"/>
      <c r="AN23" s="203"/>
      <c r="AO23" s="203"/>
      <c r="AP23" s="203"/>
      <c r="AQ23" s="203"/>
      <c r="AR23" s="203"/>
      <c r="AS23" s="203"/>
      <c r="AT23" s="63">
        <f t="shared" si="17"/>
        <v>0</v>
      </c>
      <c r="AV23" s="60"/>
      <c r="AW23" s="61" t="s">
        <v>34</v>
      </c>
      <c r="AX23" s="531" t="s">
        <v>35</v>
      </c>
      <c r="AY23" s="531"/>
      <c r="AZ23" s="531"/>
      <c r="BA23" s="531"/>
      <c r="BB23" s="531"/>
      <c r="BC23" s="531"/>
      <c r="BD23" s="531"/>
      <c r="BE23" s="531"/>
      <c r="BF23" s="531"/>
      <c r="BG23" s="531"/>
      <c r="BH23" s="307"/>
      <c r="BI23" s="203"/>
      <c r="BJ23" s="203"/>
      <c r="BK23" s="203"/>
      <c r="BL23" s="203"/>
      <c r="BM23" s="203"/>
      <c r="BN23" s="203"/>
      <c r="BO23" s="203"/>
      <c r="BP23" s="203"/>
      <c r="BQ23" s="63">
        <f t="shared" si="18"/>
        <v>0</v>
      </c>
      <c r="BS23" s="60"/>
      <c r="BT23" s="61" t="s">
        <v>34</v>
      </c>
      <c r="BU23" s="531" t="s">
        <v>35</v>
      </c>
      <c r="BV23" s="531"/>
      <c r="BW23" s="531"/>
      <c r="BX23" s="531"/>
      <c r="BY23" s="531"/>
      <c r="BZ23" s="531"/>
      <c r="CA23" s="531"/>
      <c r="CB23" s="531"/>
      <c r="CC23" s="531"/>
      <c r="CD23" s="531"/>
      <c r="CE23" s="307"/>
      <c r="CF23" s="203"/>
      <c r="CG23" s="203"/>
      <c r="CH23" s="203"/>
      <c r="CI23" s="203"/>
      <c r="CJ23" s="203"/>
      <c r="CK23" s="203"/>
      <c r="CL23" s="203"/>
      <c r="CM23" s="203"/>
      <c r="CN23" s="63">
        <f t="shared" si="19"/>
        <v>0</v>
      </c>
      <c r="CP23" s="60"/>
      <c r="CQ23" s="61" t="s">
        <v>34</v>
      </c>
      <c r="CR23" s="531" t="s">
        <v>35</v>
      </c>
      <c r="CS23" s="531"/>
      <c r="CT23" s="531"/>
      <c r="CU23" s="531"/>
      <c r="CV23" s="531"/>
      <c r="CW23" s="531"/>
      <c r="CX23" s="531"/>
      <c r="CY23" s="531"/>
      <c r="CZ23" s="531"/>
      <c r="DA23" s="531"/>
      <c r="DB23" s="307"/>
      <c r="DC23" s="203"/>
      <c r="DD23" s="203"/>
      <c r="DE23" s="203"/>
      <c r="DF23" s="203"/>
      <c r="DG23" s="203"/>
      <c r="DH23" s="203"/>
      <c r="DI23" s="203"/>
      <c r="DJ23" s="203"/>
      <c r="DK23" s="63">
        <f t="shared" si="20"/>
        <v>0</v>
      </c>
      <c r="DM23" s="60"/>
      <c r="DN23" s="61" t="s">
        <v>34</v>
      </c>
      <c r="DO23" s="531" t="s">
        <v>35</v>
      </c>
      <c r="DP23" s="531"/>
      <c r="DQ23" s="531"/>
      <c r="DR23" s="531"/>
      <c r="DS23" s="531"/>
      <c r="DT23" s="531"/>
      <c r="DU23" s="531"/>
      <c r="DV23" s="531"/>
      <c r="DW23" s="531"/>
      <c r="DX23" s="531"/>
      <c r="DY23" s="307"/>
      <c r="DZ23" s="203"/>
      <c r="EA23" s="203"/>
      <c r="EB23" s="203"/>
      <c r="EC23" s="203"/>
      <c r="ED23" s="203"/>
      <c r="EE23" s="203"/>
      <c r="EF23" s="203"/>
      <c r="EG23" s="203"/>
      <c r="EH23" s="63">
        <f t="shared" si="21"/>
        <v>0</v>
      </c>
      <c r="EJ23" s="60"/>
      <c r="EK23" s="61" t="s">
        <v>34</v>
      </c>
      <c r="EL23" s="531" t="s">
        <v>35</v>
      </c>
      <c r="EM23" s="531"/>
      <c r="EN23" s="531"/>
      <c r="EO23" s="531"/>
      <c r="EP23" s="531"/>
      <c r="EQ23" s="531"/>
      <c r="ER23" s="531"/>
      <c r="ES23" s="531"/>
      <c r="ET23" s="531"/>
      <c r="EU23" s="531"/>
      <c r="EV23" s="307"/>
      <c r="EW23" s="203"/>
      <c r="EX23" s="203"/>
      <c r="EY23" s="203"/>
      <c r="EZ23" s="203"/>
      <c r="FA23" s="203"/>
      <c r="FB23" s="203"/>
      <c r="FC23" s="203"/>
      <c r="FD23" s="203"/>
      <c r="FE23" s="63">
        <f t="shared" si="22"/>
        <v>0</v>
      </c>
      <c r="FG23" s="60"/>
      <c r="FH23" s="61" t="s">
        <v>34</v>
      </c>
      <c r="FI23" s="531" t="s">
        <v>35</v>
      </c>
      <c r="FJ23" s="531"/>
      <c r="FK23" s="531"/>
      <c r="FL23" s="531"/>
      <c r="FM23" s="531"/>
      <c r="FN23" s="531"/>
      <c r="FO23" s="531"/>
      <c r="FP23" s="531"/>
      <c r="FQ23" s="531"/>
      <c r="FR23" s="531"/>
      <c r="FS23" s="307"/>
      <c r="FT23" s="203"/>
      <c r="FU23" s="203"/>
      <c r="FV23" s="203"/>
      <c r="FW23" s="203"/>
      <c r="FX23" s="203"/>
      <c r="FY23" s="203"/>
      <c r="FZ23" s="203"/>
      <c r="GA23" s="203"/>
      <c r="GB23" s="63">
        <f t="shared" si="23"/>
        <v>0</v>
      </c>
      <c r="GD23" s="60"/>
      <c r="GE23" s="61" t="s">
        <v>34</v>
      </c>
      <c r="GF23" s="531" t="s">
        <v>35</v>
      </c>
      <c r="GG23" s="531"/>
      <c r="GH23" s="531"/>
      <c r="GI23" s="531"/>
      <c r="GJ23" s="531"/>
      <c r="GK23" s="531"/>
      <c r="GL23" s="531"/>
      <c r="GM23" s="531"/>
      <c r="GN23" s="531"/>
      <c r="GO23" s="531"/>
      <c r="GP23" s="307"/>
      <c r="GQ23" s="203"/>
      <c r="GR23" s="203"/>
      <c r="GS23" s="203"/>
      <c r="GT23" s="203"/>
      <c r="GU23" s="203"/>
      <c r="GV23" s="203"/>
      <c r="GW23" s="203"/>
      <c r="GX23" s="203"/>
      <c r="GY23" s="63">
        <f t="shared" si="24"/>
        <v>0</v>
      </c>
      <c r="HA23" s="60"/>
      <c r="HB23" s="61" t="s">
        <v>34</v>
      </c>
      <c r="HC23" s="531" t="s">
        <v>35</v>
      </c>
      <c r="HD23" s="531"/>
      <c r="HE23" s="531"/>
      <c r="HF23" s="531"/>
      <c r="HG23" s="531"/>
      <c r="HH23" s="531"/>
      <c r="HI23" s="531"/>
      <c r="HJ23" s="531"/>
      <c r="HK23" s="531"/>
      <c r="HL23" s="531"/>
      <c r="HM23" s="307"/>
      <c r="HN23" s="203"/>
      <c r="HO23" s="203"/>
      <c r="HP23" s="203"/>
      <c r="HQ23" s="203"/>
      <c r="HR23" s="203"/>
      <c r="HS23" s="203"/>
      <c r="HT23" s="203"/>
      <c r="HU23" s="203"/>
      <c r="HV23" s="63">
        <f t="shared" si="25"/>
        <v>0</v>
      </c>
      <c r="HX23" s="60"/>
      <c r="HY23" s="61" t="s">
        <v>34</v>
      </c>
      <c r="HZ23" s="531" t="s">
        <v>35</v>
      </c>
      <c r="IA23" s="531"/>
      <c r="IB23" s="531"/>
      <c r="IC23" s="531"/>
      <c r="ID23" s="531"/>
      <c r="IE23" s="531"/>
      <c r="IF23" s="531"/>
      <c r="IG23" s="531"/>
      <c r="IH23" s="531"/>
      <c r="II23" s="531"/>
      <c r="IJ23" s="307"/>
      <c r="IK23" s="203"/>
      <c r="IL23" s="203"/>
      <c r="IM23" s="203"/>
      <c r="IN23" s="203"/>
      <c r="IO23" s="203"/>
      <c r="IP23" s="203"/>
      <c r="IQ23" s="203"/>
      <c r="IR23" s="203"/>
      <c r="IS23" s="63">
        <f t="shared" si="26"/>
        <v>0</v>
      </c>
      <c r="IU23" s="60"/>
      <c r="IV23" s="61" t="s">
        <v>34</v>
      </c>
      <c r="IW23" s="531" t="s">
        <v>35</v>
      </c>
      <c r="IX23" s="531"/>
      <c r="IY23" s="531"/>
      <c r="IZ23" s="531"/>
      <c r="JA23" s="531"/>
      <c r="JB23" s="531"/>
      <c r="JC23" s="531"/>
      <c r="JD23" s="531"/>
      <c r="JE23" s="531"/>
      <c r="JF23" s="531"/>
      <c r="JG23" s="307"/>
      <c r="JH23" s="203"/>
      <c r="JI23" s="203"/>
      <c r="JJ23" s="203"/>
      <c r="JK23" s="203"/>
      <c r="JL23" s="203"/>
      <c r="JM23" s="203"/>
      <c r="JN23" s="203"/>
      <c r="JO23" s="203"/>
      <c r="JP23" s="63">
        <f t="shared" si="27"/>
        <v>0</v>
      </c>
      <c r="JR23" s="60"/>
      <c r="JS23" s="61" t="s">
        <v>34</v>
      </c>
      <c r="JT23" s="531" t="s">
        <v>35</v>
      </c>
      <c r="JU23" s="531"/>
      <c r="JV23" s="531"/>
      <c r="JW23" s="531"/>
      <c r="JX23" s="531"/>
      <c r="JY23" s="531"/>
      <c r="JZ23" s="531"/>
      <c r="KA23" s="531"/>
      <c r="KB23" s="531"/>
      <c r="KC23" s="531"/>
      <c r="KD23" s="307"/>
      <c r="KE23" s="203"/>
      <c r="KF23" s="203"/>
      <c r="KG23" s="203"/>
      <c r="KH23" s="203"/>
      <c r="KI23" s="203"/>
      <c r="KJ23" s="203"/>
      <c r="KK23" s="203"/>
      <c r="KL23" s="203"/>
      <c r="KM23" s="63">
        <f t="shared" si="28"/>
        <v>0</v>
      </c>
      <c r="KO23" s="60"/>
      <c r="KP23" s="61" t="s">
        <v>34</v>
      </c>
      <c r="KQ23" s="531" t="s">
        <v>35</v>
      </c>
      <c r="KR23" s="531"/>
      <c r="KS23" s="531"/>
      <c r="KT23" s="531"/>
      <c r="KU23" s="531"/>
      <c r="KV23" s="531"/>
      <c r="KW23" s="531"/>
      <c r="KX23" s="531"/>
      <c r="KY23" s="531"/>
      <c r="KZ23" s="531"/>
      <c r="LA23" s="307"/>
      <c r="LB23" s="203"/>
      <c r="LC23" s="203"/>
      <c r="LD23" s="203"/>
      <c r="LE23" s="203"/>
      <c r="LF23" s="203"/>
      <c r="LG23" s="203"/>
      <c r="LH23" s="203"/>
      <c r="LI23" s="203"/>
      <c r="LJ23" s="63">
        <f t="shared" si="29"/>
        <v>0</v>
      </c>
      <c r="LL23" s="60"/>
      <c r="LM23" s="61" t="s">
        <v>34</v>
      </c>
      <c r="LN23" s="531" t="s">
        <v>35</v>
      </c>
      <c r="LO23" s="531"/>
      <c r="LP23" s="531"/>
      <c r="LQ23" s="531"/>
      <c r="LR23" s="531"/>
      <c r="LS23" s="531"/>
      <c r="LT23" s="531"/>
      <c r="LU23" s="531"/>
      <c r="LV23" s="531"/>
      <c r="LW23" s="531"/>
      <c r="LX23" s="307"/>
      <c r="LY23" s="203"/>
      <c r="LZ23" s="203"/>
      <c r="MA23" s="203"/>
      <c r="MB23" s="203"/>
      <c r="MC23" s="203"/>
      <c r="MD23" s="203"/>
      <c r="ME23" s="203"/>
      <c r="MF23" s="203"/>
      <c r="MG23" s="63">
        <f t="shared" si="30"/>
        <v>0</v>
      </c>
      <c r="MI23" s="60"/>
      <c r="MJ23" s="61" t="s">
        <v>34</v>
      </c>
      <c r="MK23" s="531" t="s">
        <v>35</v>
      </c>
      <c r="ML23" s="531"/>
      <c r="MM23" s="531"/>
      <c r="MN23" s="531"/>
      <c r="MO23" s="531"/>
      <c r="MP23" s="531"/>
      <c r="MQ23" s="531"/>
      <c r="MR23" s="531"/>
      <c r="MS23" s="531"/>
      <c r="MT23" s="531"/>
      <c r="MU23" s="307"/>
      <c r="MV23" s="203"/>
      <c r="MW23" s="203"/>
      <c r="MX23" s="203"/>
      <c r="MY23" s="203"/>
      <c r="MZ23" s="203"/>
      <c r="NA23" s="203"/>
      <c r="NB23" s="203"/>
      <c r="NC23" s="203"/>
      <c r="ND23" s="63">
        <f t="shared" si="31"/>
        <v>0</v>
      </c>
      <c r="NF23" s="60"/>
      <c r="NG23" s="61" t="s">
        <v>34</v>
      </c>
      <c r="NH23" s="531" t="s">
        <v>35</v>
      </c>
      <c r="NI23" s="531"/>
      <c r="NJ23" s="531"/>
      <c r="NK23" s="531"/>
      <c r="NL23" s="531"/>
      <c r="NM23" s="531"/>
      <c r="NN23" s="531"/>
      <c r="NO23" s="531"/>
      <c r="NP23" s="531"/>
      <c r="NQ23" s="531"/>
      <c r="NR23" s="307"/>
      <c r="NS23" s="203"/>
      <c r="NT23" s="203"/>
      <c r="NU23" s="203"/>
      <c r="NV23" s="203"/>
      <c r="NW23" s="203"/>
      <c r="NX23" s="203"/>
      <c r="NY23" s="203"/>
      <c r="NZ23" s="203"/>
      <c r="OA23" s="63">
        <f t="shared" si="32"/>
        <v>0</v>
      </c>
    </row>
    <row r="24" spans="1:391" s="20" customFormat="1" ht="16.5" customHeight="1" x14ac:dyDescent="0.2">
      <c r="A24" s="13"/>
      <c r="B24" s="60"/>
      <c r="C24" s="61" t="s">
        <v>36</v>
      </c>
      <c r="D24" s="531" t="s">
        <v>37</v>
      </c>
      <c r="E24" s="531"/>
      <c r="F24" s="531"/>
      <c r="G24" s="531"/>
      <c r="H24" s="531"/>
      <c r="I24" s="531"/>
      <c r="J24" s="531"/>
      <c r="K24" s="531"/>
      <c r="L24" s="531"/>
      <c r="M24" s="531"/>
      <c r="N24" s="307"/>
      <c r="O24" s="203"/>
      <c r="P24" s="203"/>
      <c r="Q24" s="203"/>
      <c r="R24" s="203"/>
      <c r="S24" s="203"/>
      <c r="T24" s="203"/>
      <c r="U24" s="203"/>
      <c r="V24" s="203"/>
      <c r="W24" s="63">
        <f t="shared" si="16"/>
        <v>0</v>
      </c>
      <c r="Y24" s="60"/>
      <c r="Z24" s="61" t="s">
        <v>36</v>
      </c>
      <c r="AA24" s="531" t="s">
        <v>37</v>
      </c>
      <c r="AB24" s="531"/>
      <c r="AC24" s="531"/>
      <c r="AD24" s="531"/>
      <c r="AE24" s="531"/>
      <c r="AF24" s="531"/>
      <c r="AG24" s="531"/>
      <c r="AH24" s="531"/>
      <c r="AI24" s="531"/>
      <c r="AJ24" s="531"/>
      <c r="AK24" s="307"/>
      <c r="AL24" s="203"/>
      <c r="AM24" s="203"/>
      <c r="AN24" s="203"/>
      <c r="AO24" s="203"/>
      <c r="AP24" s="203"/>
      <c r="AQ24" s="203"/>
      <c r="AR24" s="203"/>
      <c r="AS24" s="203"/>
      <c r="AT24" s="63">
        <f t="shared" si="17"/>
        <v>0</v>
      </c>
      <c r="AV24" s="60"/>
      <c r="AW24" s="61" t="s">
        <v>36</v>
      </c>
      <c r="AX24" s="531" t="s">
        <v>37</v>
      </c>
      <c r="AY24" s="531"/>
      <c r="AZ24" s="531"/>
      <c r="BA24" s="531"/>
      <c r="BB24" s="531"/>
      <c r="BC24" s="531"/>
      <c r="BD24" s="531"/>
      <c r="BE24" s="531"/>
      <c r="BF24" s="531"/>
      <c r="BG24" s="531"/>
      <c r="BH24" s="307"/>
      <c r="BI24" s="203"/>
      <c r="BJ24" s="203"/>
      <c r="BK24" s="203"/>
      <c r="BL24" s="203"/>
      <c r="BM24" s="203"/>
      <c r="BN24" s="203"/>
      <c r="BO24" s="203"/>
      <c r="BP24" s="203"/>
      <c r="BQ24" s="63">
        <f t="shared" si="18"/>
        <v>0</v>
      </c>
      <c r="BS24" s="60"/>
      <c r="BT24" s="61" t="s">
        <v>36</v>
      </c>
      <c r="BU24" s="531" t="s">
        <v>37</v>
      </c>
      <c r="BV24" s="531"/>
      <c r="BW24" s="531"/>
      <c r="BX24" s="531"/>
      <c r="BY24" s="531"/>
      <c r="BZ24" s="531"/>
      <c r="CA24" s="531"/>
      <c r="CB24" s="531"/>
      <c r="CC24" s="531"/>
      <c r="CD24" s="531"/>
      <c r="CE24" s="307"/>
      <c r="CF24" s="203"/>
      <c r="CG24" s="203"/>
      <c r="CH24" s="203"/>
      <c r="CI24" s="203"/>
      <c r="CJ24" s="203"/>
      <c r="CK24" s="203"/>
      <c r="CL24" s="203"/>
      <c r="CM24" s="203"/>
      <c r="CN24" s="63">
        <f t="shared" si="19"/>
        <v>0</v>
      </c>
      <c r="CP24" s="60"/>
      <c r="CQ24" s="61" t="s">
        <v>36</v>
      </c>
      <c r="CR24" s="531" t="s">
        <v>37</v>
      </c>
      <c r="CS24" s="531"/>
      <c r="CT24" s="531"/>
      <c r="CU24" s="531"/>
      <c r="CV24" s="531"/>
      <c r="CW24" s="531"/>
      <c r="CX24" s="531"/>
      <c r="CY24" s="531"/>
      <c r="CZ24" s="531"/>
      <c r="DA24" s="531"/>
      <c r="DB24" s="307"/>
      <c r="DC24" s="203"/>
      <c r="DD24" s="203"/>
      <c r="DE24" s="203"/>
      <c r="DF24" s="203"/>
      <c r="DG24" s="203"/>
      <c r="DH24" s="203"/>
      <c r="DI24" s="203"/>
      <c r="DJ24" s="203"/>
      <c r="DK24" s="63">
        <f t="shared" si="20"/>
        <v>0</v>
      </c>
      <c r="DM24" s="60"/>
      <c r="DN24" s="61" t="s">
        <v>36</v>
      </c>
      <c r="DO24" s="531" t="s">
        <v>37</v>
      </c>
      <c r="DP24" s="531"/>
      <c r="DQ24" s="531"/>
      <c r="DR24" s="531"/>
      <c r="DS24" s="531"/>
      <c r="DT24" s="531"/>
      <c r="DU24" s="531"/>
      <c r="DV24" s="531"/>
      <c r="DW24" s="531"/>
      <c r="DX24" s="531"/>
      <c r="DY24" s="307"/>
      <c r="DZ24" s="203"/>
      <c r="EA24" s="203"/>
      <c r="EB24" s="203"/>
      <c r="EC24" s="203"/>
      <c r="ED24" s="203"/>
      <c r="EE24" s="203"/>
      <c r="EF24" s="203"/>
      <c r="EG24" s="203"/>
      <c r="EH24" s="63">
        <f t="shared" si="21"/>
        <v>0</v>
      </c>
      <c r="EJ24" s="60"/>
      <c r="EK24" s="61" t="s">
        <v>36</v>
      </c>
      <c r="EL24" s="531" t="s">
        <v>37</v>
      </c>
      <c r="EM24" s="531"/>
      <c r="EN24" s="531"/>
      <c r="EO24" s="531"/>
      <c r="EP24" s="531"/>
      <c r="EQ24" s="531"/>
      <c r="ER24" s="531"/>
      <c r="ES24" s="531"/>
      <c r="ET24" s="531"/>
      <c r="EU24" s="531"/>
      <c r="EV24" s="307"/>
      <c r="EW24" s="203"/>
      <c r="EX24" s="203"/>
      <c r="EY24" s="203"/>
      <c r="EZ24" s="203"/>
      <c r="FA24" s="203"/>
      <c r="FB24" s="203"/>
      <c r="FC24" s="203"/>
      <c r="FD24" s="203"/>
      <c r="FE24" s="63">
        <f t="shared" si="22"/>
        <v>0</v>
      </c>
      <c r="FG24" s="60"/>
      <c r="FH24" s="61" t="s">
        <v>36</v>
      </c>
      <c r="FI24" s="531" t="s">
        <v>37</v>
      </c>
      <c r="FJ24" s="531"/>
      <c r="FK24" s="531"/>
      <c r="FL24" s="531"/>
      <c r="FM24" s="531"/>
      <c r="FN24" s="531"/>
      <c r="FO24" s="531"/>
      <c r="FP24" s="531"/>
      <c r="FQ24" s="531"/>
      <c r="FR24" s="531"/>
      <c r="FS24" s="307"/>
      <c r="FT24" s="203"/>
      <c r="FU24" s="203"/>
      <c r="FV24" s="203"/>
      <c r="FW24" s="203"/>
      <c r="FX24" s="203"/>
      <c r="FY24" s="203"/>
      <c r="FZ24" s="203"/>
      <c r="GA24" s="203"/>
      <c r="GB24" s="63">
        <f t="shared" si="23"/>
        <v>0</v>
      </c>
      <c r="GD24" s="60"/>
      <c r="GE24" s="61" t="s">
        <v>36</v>
      </c>
      <c r="GF24" s="531" t="s">
        <v>37</v>
      </c>
      <c r="GG24" s="531"/>
      <c r="GH24" s="531"/>
      <c r="GI24" s="531"/>
      <c r="GJ24" s="531"/>
      <c r="GK24" s="531"/>
      <c r="GL24" s="531"/>
      <c r="GM24" s="531"/>
      <c r="GN24" s="531"/>
      <c r="GO24" s="531"/>
      <c r="GP24" s="307"/>
      <c r="GQ24" s="203"/>
      <c r="GR24" s="203"/>
      <c r="GS24" s="203"/>
      <c r="GT24" s="203"/>
      <c r="GU24" s="203"/>
      <c r="GV24" s="203"/>
      <c r="GW24" s="203"/>
      <c r="GX24" s="203"/>
      <c r="GY24" s="63">
        <f t="shared" si="24"/>
        <v>0</v>
      </c>
      <c r="HA24" s="60"/>
      <c r="HB24" s="61" t="s">
        <v>36</v>
      </c>
      <c r="HC24" s="531" t="s">
        <v>37</v>
      </c>
      <c r="HD24" s="531"/>
      <c r="HE24" s="531"/>
      <c r="HF24" s="531"/>
      <c r="HG24" s="531"/>
      <c r="HH24" s="531"/>
      <c r="HI24" s="531"/>
      <c r="HJ24" s="531"/>
      <c r="HK24" s="531"/>
      <c r="HL24" s="531"/>
      <c r="HM24" s="307"/>
      <c r="HN24" s="203"/>
      <c r="HO24" s="203"/>
      <c r="HP24" s="203"/>
      <c r="HQ24" s="203"/>
      <c r="HR24" s="203"/>
      <c r="HS24" s="203"/>
      <c r="HT24" s="203"/>
      <c r="HU24" s="203"/>
      <c r="HV24" s="63">
        <f t="shared" si="25"/>
        <v>0</v>
      </c>
      <c r="HX24" s="60"/>
      <c r="HY24" s="61" t="s">
        <v>36</v>
      </c>
      <c r="HZ24" s="531" t="s">
        <v>37</v>
      </c>
      <c r="IA24" s="531"/>
      <c r="IB24" s="531"/>
      <c r="IC24" s="531"/>
      <c r="ID24" s="531"/>
      <c r="IE24" s="531"/>
      <c r="IF24" s="531"/>
      <c r="IG24" s="531"/>
      <c r="IH24" s="531"/>
      <c r="II24" s="531"/>
      <c r="IJ24" s="307"/>
      <c r="IK24" s="203"/>
      <c r="IL24" s="203"/>
      <c r="IM24" s="203"/>
      <c r="IN24" s="203"/>
      <c r="IO24" s="203"/>
      <c r="IP24" s="203"/>
      <c r="IQ24" s="203"/>
      <c r="IR24" s="203"/>
      <c r="IS24" s="63">
        <f t="shared" si="26"/>
        <v>0</v>
      </c>
      <c r="IU24" s="60"/>
      <c r="IV24" s="61" t="s">
        <v>36</v>
      </c>
      <c r="IW24" s="531" t="s">
        <v>37</v>
      </c>
      <c r="IX24" s="531"/>
      <c r="IY24" s="531"/>
      <c r="IZ24" s="531"/>
      <c r="JA24" s="531"/>
      <c r="JB24" s="531"/>
      <c r="JC24" s="531"/>
      <c r="JD24" s="531"/>
      <c r="JE24" s="531"/>
      <c r="JF24" s="531"/>
      <c r="JG24" s="307"/>
      <c r="JH24" s="203"/>
      <c r="JI24" s="203"/>
      <c r="JJ24" s="203"/>
      <c r="JK24" s="203"/>
      <c r="JL24" s="203"/>
      <c r="JM24" s="203"/>
      <c r="JN24" s="203"/>
      <c r="JO24" s="203"/>
      <c r="JP24" s="63">
        <f t="shared" si="27"/>
        <v>0</v>
      </c>
      <c r="JR24" s="60"/>
      <c r="JS24" s="61" t="s">
        <v>36</v>
      </c>
      <c r="JT24" s="531" t="s">
        <v>37</v>
      </c>
      <c r="JU24" s="531"/>
      <c r="JV24" s="531"/>
      <c r="JW24" s="531"/>
      <c r="JX24" s="531"/>
      <c r="JY24" s="531"/>
      <c r="JZ24" s="531"/>
      <c r="KA24" s="531"/>
      <c r="KB24" s="531"/>
      <c r="KC24" s="531"/>
      <c r="KD24" s="307"/>
      <c r="KE24" s="203"/>
      <c r="KF24" s="203"/>
      <c r="KG24" s="203"/>
      <c r="KH24" s="203"/>
      <c r="KI24" s="203"/>
      <c r="KJ24" s="203"/>
      <c r="KK24" s="203"/>
      <c r="KL24" s="203"/>
      <c r="KM24" s="63">
        <f t="shared" si="28"/>
        <v>0</v>
      </c>
      <c r="KO24" s="60"/>
      <c r="KP24" s="61" t="s">
        <v>36</v>
      </c>
      <c r="KQ24" s="531" t="s">
        <v>37</v>
      </c>
      <c r="KR24" s="531"/>
      <c r="KS24" s="531"/>
      <c r="KT24" s="531"/>
      <c r="KU24" s="531"/>
      <c r="KV24" s="531"/>
      <c r="KW24" s="531"/>
      <c r="KX24" s="531"/>
      <c r="KY24" s="531"/>
      <c r="KZ24" s="531"/>
      <c r="LA24" s="307"/>
      <c r="LB24" s="203"/>
      <c r="LC24" s="203"/>
      <c r="LD24" s="203"/>
      <c r="LE24" s="203"/>
      <c r="LF24" s="203"/>
      <c r="LG24" s="203"/>
      <c r="LH24" s="203"/>
      <c r="LI24" s="203"/>
      <c r="LJ24" s="63">
        <f t="shared" si="29"/>
        <v>0</v>
      </c>
      <c r="LL24" s="60"/>
      <c r="LM24" s="61" t="s">
        <v>36</v>
      </c>
      <c r="LN24" s="531" t="s">
        <v>37</v>
      </c>
      <c r="LO24" s="531"/>
      <c r="LP24" s="531"/>
      <c r="LQ24" s="531"/>
      <c r="LR24" s="531"/>
      <c r="LS24" s="531"/>
      <c r="LT24" s="531"/>
      <c r="LU24" s="531"/>
      <c r="LV24" s="531"/>
      <c r="LW24" s="531"/>
      <c r="LX24" s="307"/>
      <c r="LY24" s="203"/>
      <c r="LZ24" s="203"/>
      <c r="MA24" s="203"/>
      <c r="MB24" s="203"/>
      <c r="MC24" s="203"/>
      <c r="MD24" s="203"/>
      <c r="ME24" s="203"/>
      <c r="MF24" s="203"/>
      <c r="MG24" s="63">
        <f t="shared" si="30"/>
        <v>0</v>
      </c>
      <c r="MI24" s="60"/>
      <c r="MJ24" s="61" t="s">
        <v>36</v>
      </c>
      <c r="MK24" s="531" t="s">
        <v>37</v>
      </c>
      <c r="ML24" s="531"/>
      <c r="MM24" s="531"/>
      <c r="MN24" s="531"/>
      <c r="MO24" s="531"/>
      <c r="MP24" s="531"/>
      <c r="MQ24" s="531"/>
      <c r="MR24" s="531"/>
      <c r="MS24" s="531"/>
      <c r="MT24" s="531"/>
      <c r="MU24" s="307"/>
      <c r="MV24" s="203"/>
      <c r="MW24" s="203"/>
      <c r="MX24" s="203"/>
      <c r="MY24" s="203"/>
      <c r="MZ24" s="203"/>
      <c r="NA24" s="203"/>
      <c r="NB24" s="203"/>
      <c r="NC24" s="203"/>
      <c r="ND24" s="63">
        <f t="shared" si="31"/>
        <v>0</v>
      </c>
      <c r="NF24" s="60"/>
      <c r="NG24" s="61" t="s">
        <v>36</v>
      </c>
      <c r="NH24" s="531" t="s">
        <v>37</v>
      </c>
      <c r="NI24" s="531"/>
      <c r="NJ24" s="531"/>
      <c r="NK24" s="531"/>
      <c r="NL24" s="531"/>
      <c r="NM24" s="531"/>
      <c r="NN24" s="531"/>
      <c r="NO24" s="531"/>
      <c r="NP24" s="531"/>
      <c r="NQ24" s="531"/>
      <c r="NR24" s="307"/>
      <c r="NS24" s="203"/>
      <c r="NT24" s="203"/>
      <c r="NU24" s="203"/>
      <c r="NV24" s="203"/>
      <c r="NW24" s="203"/>
      <c r="NX24" s="203"/>
      <c r="NY24" s="203"/>
      <c r="NZ24" s="203"/>
      <c r="OA24" s="63">
        <f t="shared" si="32"/>
        <v>0</v>
      </c>
    </row>
    <row r="25" spans="1:391" s="20" customFormat="1" ht="16.5" customHeight="1" x14ac:dyDescent="0.2">
      <c r="A25" s="13"/>
      <c r="B25" s="60"/>
      <c r="C25" s="61" t="s">
        <v>38</v>
      </c>
      <c r="D25" s="531" t="s">
        <v>39</v>
      </c>
      <c r="E25" s="531"/>
      <c r="F25" s="531"/>
      <c r="G25" s="531"/>
      <c r="H25" s="531"/>
      <c r="I25" s="531"/>
      <c r="J25" s="531"/>
      <c r="K25" s="531"/>
      <c r="L25" s="531"/>
      <c r="M25" s="531"/>
      <c r="N25" s="307"/>
      <c r="O25" s="203"/>
      <c r="P25" s="203"/>
      <c r="Q25" s="203"/>
      <c r="R25" s="203"/>
      <c r="S25" s="203"/>
      <c r="T25" s="203"/>
      <c r="U25" s="203"/>
      <c r="V25" s="203"/>
      <c r="W25" s="63">
        <f t="shared" si="16"/>
        <v>0</v>
      </c>
      <c r="Y25" s="60"/>
      <c r="Z25" s="61" t="s">
        <v>38</v>
      </c>
      <c r="AA25" s="531" t="s">
        <v>39</v>
      </c>
      <c r="AB25" s="531"/>
      <c r="AC25" s="531"/>
      <c r="AD25" s="531"/>
      <c r="AE25" s="531"/>
      <c r="AF25" s="531"/>
      <c r="AG25" s="531"/>
      <c r="AH25" s="531"/>
      <c r="AI25" s="531"/>
      <c r="AJ25" s="531"/>
      <c r="AK25" s="307"/>
      <c r="AL25" s="203"/>
      <c r="AM25" s="203"/>
      <c r="AN25" s="203"/>
      <c r="AO25" s="203"/>
      <c r="AP25" s="203"/>
      <c r="AQ25" s="203"/>
      <c r="AR25" s="203"/>
      <c r="AS25" s="203"/>
      <c r="AT25" s="63">
        <f t="shared" si="17"/>
        <v>0</v>
      </c>
      <c r="AV25" s="60"/>
      <c r="AW25" s="61" t="s">
        <v>38</v>
      </c>
      <c r="AX25" s="531" t="s">
        <v>39</v>
      </c>
      <c r="AY25" s="531"/>
      <c r="AZ25" s="531"/>
      <c r="BA25" s="531"/>
      <c r="BB25" s="531"/>
      <c r="BC25" s="531"/>
      <c r="BD25" s="531"/>
      <c r="BE25" s="531"/>
      <c r="BF25" s="531"/>
      <c r="BG25" s="531"/>
      <c r="BH25" s="307"/>
      <c r="BI25" s="203"/>
      <c r="BJ25" s="203"/>
      <c r="BK25" s="203"/>
      <c r="BL25" s="203"/>
      <c r="BM25" s="203"/>
      <c r="BN25" s="203"/>
      <c r="BO25" s="203"/>
      <c r="BP25" s="203"/>
      <c r="BQ25" s="63">
        <f t="shared" si="18"/>
        <v>0</v>
      </c>
      <c r="BS25" s="60"/>
      <c r="BT25" s="61" t="s">
        <v>38</v>
      </c>
      <c r="BU25" s="531" t="s">
        <v>39</v>
      </c>
      <c r="BV25" s="531"/>
      <c r="BW25" s="531"/>
      <c r="BX25" s="531"/>
      <c r="BY25" s="531"/>
      <c r="BZ25" s="531"/>
      <c r="CA25" s="531"/>
      <c r="CB25" s="531"/>
      <c r="CC25" s="531"/>
      <c r="CD25" s="531"/>
      <c r="CE25" s="307"/>
      <c r="CF25" s="203"/>
      <c r="CG25" s="203"/>
      <c r="CH25" s="203"/>
      <c r="CI25" s="203"/>
      <c r="CJ25" s="203"/>
      <c r="CK25" s="203"/>
      <c r="CL25" s="203"/>
      <c r="CM25" s="203"/>
      <c r="CN25" s="63">
        <f t="shared" si="19"/>
        <v>0</v>
      </c>
      <c r="CP25" s="60"/>
      <c r="CQ25" s="61" t="s">
        <v>38</v>
      </c>
      <c r="CR25" s="531" t="s">
        <v>39</v>
      </c>
      <c r="CS25" s="531"/>
      <c r="CT25" s="531"/>
      <c r="CU25" s="531"/>
      <c r="CV25" s="531"/>
      <c r="CW25" s="531"/>
      <c r="CX25" s="531"/>
      <c r="CY25" s="531"/>
      <c r="CZ25" s="531"/>
      <c r="DA25" s="531"/>
      <c r="DB25" s="307"/>
      <c r="DC25" s="203"/>
      <c r="DD25" s="203"/>
      <c r="DE25" s="203"/>
      <c r="DF25" s="203"/>
      <c r="DG25" s="203"/>
      <c r="DH25" s="203"/>
      <c r="DI25" s="203"/>
      <c r="DJ25" s="203"/>
      <c r="DK25" s="63">
        <f t="shared" si="20"/>
        <v>0</v>
      </c>
      <c r="DM25" s="60"/>
      <c r="DN25" s="61" t="s">
        <v>38</v>
      </c>
      <c r="DO25" s="531" t="s">
        <v>39</v>
      </c>
      <c r="DP25" s="531"/>
      <c r="DQ25" s="531"/>
      <c r="DR25" s="531"/>
      <c r="DS25" s="531"/>
      <c r="DT25" s="531"/>
      <c r="DU25" s="531"/>
      <c r="DV25" s="531"/>
      <c r="DW25" s="531"/>
      <c r="DX25" s="531"/>
      <c r="DY25" s="307"/>
      <c r="DZ25" s="203"/>
      <c r="EA25" s="203"/>
      <c r="EB25" s="203"/>
      <c r="EC25" s="203"/>
      <c r="ED25" s="203"/>
      <c r="EE25" s="203"/>
      <c r="EF25" s="203"/>
      <c r="EG25" s="203"/>
      <c r="EH25" s="63">
        <f t="shared" si="21"/>
        <v>0</v>
      </c>
      <c r="EJ25" s="60"/>
      <c r="EK25" s="61" t="s">
        <v>38</v>
      </c>
      <c r="EL25" s="531" t="s">
        <v>39</v>
      </c>
      <c r="EM25" s="531"/>
      <c r="EN25" s="531"/>
      <c r="EO25" s="531"/>
      <c r="EP25" s="531"/>
      <c r="EQ25" s="531"/>
      <c r="ER25" s="531"/>
      <c r="ES25" s="531"/>
      <c r="ET25" s="531"/>
      <c r="EU25" s="531"/>
      <c r="EV25" s="307"/>
      <c r="EW25" s="203"/>
      <c r="EX25" s="203"/>
      <c r="EY25" s="203"/>
      <c r="EZ25" s="203"/>
      <c r="FA25" s="203"/>
      <c r="FB25" s="203"/>
      <c r="FC25" s="203"/>
      <c r="FD25" s="203"/>
      <c r="FE25" s="63">
        <f t="shared" si="22"/>
        <v>0</v>
      </c>
      <c r="FG25" s="60"/>
      <c r="FH25" s="61" t="s">
        <v>38</v>
      </c>
      <c r="FI25" s="531" t="s">
        <v>39</v>
      </c>
      <c r="FJ25" s="531"/>
      <c r="FK25" s="531"/>
      <c r="FL25" s="531"/>
      <c r="FM25" s="531"/>
      <c r="FN25" s="531"/>
      <c r="FO25" s="531"/>
      <c r="FP25" s="531"/>
      <c r="FQ25" s="531"/>
      <c r="FR25" s="531"/>
      <c r="FS25" s="307"/>
      <c r="FT25" s="203"/>
      <c r="FU25" s="203"/>
      <c r="FV25" s="203"/>
      <c r="FW25" s="203"/>
      <c r="FX25" s="203"/>
      <c r="FY25" s="203"/>
      <c r="FZ25" s="203"/>
      <c r="GA25" s="203"/>
      <c r="GB25" s="63">
        <f t="shared" si="23"/>
        <v>0</v>
      </c>
      <c r="GD25" s="60"/>
      <c r="GE25" s="61" t="s">
        <v>38</v>
      </c>
      <c r="GF25" s="531" t="s">
        <v>39</v>
      </c>
      <c r="GG25" s="531"/>
      <c r="GH25" s="531"/>
      <c r="GI25" s="531"/>
      <c r="GJ25" s="531"/>
      <c r="GK25" s="531"/>
      <c r="GL25" s="531"/>
      <c r="GM25" s="531"/>
      <c r="GN25" s="531"/>
      <c r="GO25" s="531"/>
      <c r="GP25" s="307"/>
      <c r="GQ25" s="203"/>
      <c r="GR25" s="203"/>
      <c r="GS25" s="203"/>
      <c r="GT25" s="203"/>
      <c r="GU25" s="203"/>
      <c r="GV25" s="203"/>
      <c r="GW25" s="203"/>
      <c r="GX25" s="203"/>
      <c r="GY25" s="63">
        <f t="shared" si="24"/>
        <v>0</v>
      </c>
      <c r="HA25" s="60"/>
      <c r="HB25" s="61" t="s">
        <v>38</v>
      </c>
      <c r="HC25" s="531" t="s">
        <v>39</v>
      </c>
      <c r="HD25" s="531"/>
      <c r="HE25" s="531"/>
      <c r="HF25" s="531"/>
      <c r="HG25" s="531"/>
      <c r="HH25" s="531"/>
      <c r="HI25" s="531"/>
      <c r="HJ25" s="531"/>
      <c r="HK25" s="531"/>
      <c r="HL25" s="531"/>
      <c r="HM25" s="307"/>
      <c r="HN25" s="203"/>
      <c r="HO25" s="203"/>
      <c r="HP25" s="203"/>
      <c r="HQ25" s="203"/>
      <c r="HR25" s="203"/>
      <c r="HS25" s="203"/>
      <c r="HT25" s="203"/>
      <c r="HU25" s="203"/>
      <c r="HV25" s="63">
        <f t="shared" si="25"/>
        <v>0</v>
      </c>
      <c r="HX25" s="60"/>
      <c r="HY25" s="61" t="s">
        <v>38</v>
      </c>
      <c r="HZ25" s="531" t="s">
        <v>39</v>
      </c>
      <c r="IA25" s="531"/>
      <c r="IB25" s="531"/>
      <c r="IC25" s="531"/>
      <c r="ID25" s="531"/>
      <c r="IE25" s="531"/>
      <c r="IF25" s="531"/>
      <c r="IG25" s="531"/>
      <c r="IH25" s="531"/>
      <c r="II25" s="531"/>
      <c r="IJ25" s="307"/>
      <c r="IK25" s="203"/>
      <c r="IL25" s="203"/>
      <c r="IM25" s="203"/>
      <c r="IN25" s="203"/>
      <c r="IO25" s="203"/>
      <c r="IP25" s="203"/>
      <c r="IQ25" s="203"/>
      <c r="IR25" s="203"/>
      <c r="IS25" s="63">
        <f t="shared" si="26"/>
        <v>0</v>
      </c>
      <c r="IU25" s="60"/>
      <c r="IV25" s="61" t="s">
        <v>38</v>
      </c>
      <c r="IW25" s="531" t="s">
        <v>39</v>
      </c>
      <c r="IX25" s="531"/>
      <c r="IY25" s="531"/>
      <c r="IZ25" s="531"/>
      <c r="JA25" s="531"/>
      <c r="JB25" s="531"/>
      <c r="JC25" s="531"/>
      <c r="JD25" s="531"/>
      <c r="JE25" s="531"/>
      <c r="JF25" s="531"/>
      <c r="JG25" s="307"/>
      <c r="JH25" s="203"/>
      <c r="JI25" s="203"/>
      <c r="JJ25" s="203"/>
      <c r="JK25" s="203"/>
      <c r="JL25" s="203"/>
      <c r="JM25" s="203"/>
      <c r="JN25" s="203"/>
      <c r="JO25" s="203"/>
      <c r="JP25" s="63">
        <f t="shared" si="27"/>
        <v>0</v>
      </c>
      <c r="JR25" s="60"/>
      <c r="JS25" s="61" t="s">
        <v>38</v>
      </c>
      <c r="JT25" s="531" t="s">
        <v>39</v>
      </c>
      <c r="JU25" s="531"/>
      <c r="JV25" s="531"/>
      <c r="JW25" s="531"/>
      <c r="JX25" s="531"/>
      <c r="JY25" s="531"/>
      <c r="JZ25" s="531"/>
      <c r="KA25" s="531"/>
      <c r="KB25" s="531"/>
      <c r="KC25" s="531"/>
      <c r="KD25" s="307"/>
      <c r="KE25" s="203"/>
      <c r="KF25" s="203"/>
      <c r="KG25" s="203"/>
      <c r="KH25" s="203"/>
      <c r="KI25" s="203"/>
      <c r="KJ25" s="203"/>
      <c r="KK25" s="203"/>
      <c r="KL25" s="203"/>
      <c r="KM25" s="63">
        <f t="shared" si="28"/>
        <v>0</v>
      </c>
      <c r="KO25" s="60"/>
      <c r="KP25" s="61" t="s">
        <v>38</v>
      </c>
      <c r="KQ25" s="531" t="s">
        <v>39</v>
      </c>
      <c r="KR25" s="531"/>
      <c r="KS25" s="531"/>
      <c r="KT25" s="531"/>
      <c r="KU25" s="531"/>
      <c r="KV25" s="531"/>
      <c r="KW25" s="531"/>
      <c r="KX25" s="531"/>
      <c r="KY25" s="531"/>
      <c r="KZ25" s="531"/>
      <c r="LA25" s="307"/>
      <c r="LB25" s="203"/>
      <c r="LC25" s="203"/>
      <c r="LD25" s="203"/>
      <c r="LE25" s="203"/>
      <c r="LF25" s="203"/>
      <c r="LG25" s="203"/>
      <c r="LH25" s="203"/>
      <c r="LI25" s="203"/>
      <c r="LJ25" s="63">
        <f t="shared" si="29"/>
        <v>0</v>
      </c>
      <c r="LL25" s="60"/>
      <c r="LM25" s="61" t="s">
        <v>38</v>
      </c>
      <c r="LN25" s="531" t="s">
        <v>39</v>
      </c>
      <c r="LO25" s="531"/>
      <c r="LP25" s="531"/>
      <c r="LQ25" s="531"/>
      <c r="LR25" s="531"/>
      <c r="LS25" s="531"/>
      <c r="LT25" s="531"/>
      <c r="LU25" s="531"/>
      <c r="LV25" s="531"/>
      <c r="LW25" s="531"/>
      <c r="LX25" s="307"/>
      <c r="LY25" s="203"/>
      <c r="LZ25" s="203"/>
      <c r="MA25" s="203"/>
      <c r="MB25" s="203"/>
      <c r="MC25" s="203"/>
      <c r="MD25" s="203"/>
      <c r="ME25" s="203"/>
      <c r="MF25" s="203"/>
      <c r="MG25" s="63">
        <f t="shared" si="30"/>
        <v>0</v>
      </c>
      <c r="MI25" s="60"/>
      <c r="MJ25" s="61" t="s">
        <v>38</v>
      </c>
      <c r="MK25" s="531" t="s">
        <v>39</v>
      </c>
      <c r="ML25" s="531"/>
      <c r="MM25" s="531"/>
      <c r="MN25" s="531"/>
      <c r="MO25" s="531"/>
      <c r="MP25" s="531"/>
      <c r="MQ25" s="531"/>
      <c r="MR25" s="531"/>
      <c r="MS25" s="531"/>
      <c r="MT25" s="531"/>
      <c r="MU25" s="307"/>
      <c r="MV25" s="203"/>
      <c r="MW25" s="203"/>
      <c r="MX25" s="203"/>
      <c r="MY25" s="203"/>
      <c r="MZ25" s="203"/>
      <c r="NA25" s="203"/>
      <c r="NB25" s="203"/>
      <c r="NC25" s="203"/>
      <c r="ND25" s="63">
        <f t="shared" si="31"/>
        <v>0</v>
      </c>
      <c r="NF25" s="60"/>
      <c r="NG25" s="61" t="s">
        <v>38</v>
      </c>
      <c r="NH25" s="531" t="s">
        <v>39</v>
      </c>
      <c r="NI25" s="531"/>
      <c r="NJ25" s="531"/>
      <c r="NK25" s="531"/>
      <c r="NL25" s="531"/>
      <c r="NM25" s="531"/>
      <c r="NN25" s="531"/>
      <c r="NO25" s="531"/>
      <c r="NP25" s="531"/>
      <c r="NQ25" s="531"/>
      <c r="NR25" s="307"/>
      <c r="NS25" s="203"/>
      <c r="NT25" s="203"/>
      <c r="NU25" s="203"/>
      <c r="NV25" s="203"/>
      <c r="NW25" s="203"/>
      <c r="NX25" s="203"/>
      <c r="NY25" s="203"/>
      <c r="NZ25" s="203"/>
      <c r="OA25" s="63">
        <f t="shared" si="32"/>
        <v>0</v>
      </c>
    </row>
    <row r="26" spans="1:391" s="20" customFormat="1" ht="16.5" customHeight="1" x14ac:dyDescent="0.2">
      <c r="A26" s="13"/>
      <c r="B26" s="62" t="s">
        <v>40</v>
      </c>
      <c r="C26" s="61" t="s">
        <v>41</v>
      </c>
      <c r="D26" s="531" t="s">
        <v>42</v>
      </c>
      <c r="E26" s="531"/>
      <c r="F26" s="531"/>
      <c r="G26" s="531"/>
      <c r="H26" s="531"/>
      <c r="I26" s="531"/>
      <c r="J26" s="531"/>
      <c r="K26" s="531"/>
      <c r="L26" s="531"/>
      <c r="M26" s="531"/>
      <c r="N26" s="307"/>
      <c r="O26" s="203"/>
      <c r="P26" s="203"/>
      <c r="Q26" s="203"/>
      <c r="R26" s="203"/>
      <c r="S26" s="203"/>
      <c r="T26" s="203"/>
      <c r="U26" s="203"/>
      <c r="V26" s="203"/>
      <c r="W26" s="63">
        <f t="shared" si="16"/>
        <v>0</v>
      </c>
      <c r="Y26" s="62" t="s">
        <v>40</v>
      </c>
      <c r="Z26" s="61" t="s">
        <v>41</v>
      </c>
      <c r="AA26" s="531" t="s">
        <v>42</v>
      </c>
      <c r="AB26" s="531"/>
      <c r="AC26" s="531"/>
      <c r="AD26" s="531"/>
      <c r="AE26" s="531"/>
      <c r="AF26" s="531"/>
      <c r="AG26" s="531"/>
      <c r="AH26" s="531"/>
      <c r="AI26" s="531"/>
      <c r="AJ26" s="531"/>
      <c r="AK26" s="307"/>
      <c r="AL26" s="203"/>
      <c r="AM26" s="203"/>
      <c r="AN26" s="203"/>
      <c r="AO26" s="203"/>
      <c r="AP26" s="203"/>
      <c r="AQ26" s="203"/>
      <c r="AR26" s="203"/>
      <c r="AS26" s="203"/>
      <c r="AT26" s="63">
        <f t="shared" si="17"/>
        <v>0</v>
      </c>
      <c r="AV26" s="62" t="s">
        <v>40</v>
      </c>
      <c r="AW26" s="61" t="s">
        <v>41</v>
      </c>
      <c r="AX26" s="531" t="s">
        <v>42</v>
      </c>
      <c r="AY26" s="531"/>
      <c r="AZ26" s="531"/>
      <c r="BA26" s="531"/>
      <c r="BB26" s="531"/>
      <c r="BC26" s="531"/>
      <c r="BD26" s="531"/>
      <c r="BE26" s="531"/>
      <c r="BF26" s="531"/>
      <c r="BG26" s="531"/>
      <c r="BH26" s="307"/>
      <c r="BI26" s="203"/>
      <c r="BJ26" s="203"/>
      <c r="BK26" s="203"/>
      <c r="BL26" s="203"/>
      <c r="BM26" s="203"/>
      <c r="BN26" s="203"/>
      <c r="BO26" s="203"/>
      <c r="BP26" s="203"/>
      <c r="BQ26" s="63">
        <f t="shared" si="18"/>
        <v>0</v>
      </c>
      <c r="BS26" s="62" t="s">
        <v>40</v>
      </c>
      <c r="BT26" s="61" t="s">
        <v>41</v>
      </c>
      <c r="BU26" s="531" t="s">
        <v>42</v>
      </c>
      <c r="BV26" s="531"/>
      <c r="BW26" s="531"/>
      <c r="BX26" s="531"/>
      <c r="BY26" s="531"/>
      <c r="BZ26" s="531"/>
      <c r="CA26" s="531"/>
      <c r="CB26" s="531"/>
      <c r="CC26" s="531"/>
      <c r="CD26" s="531"/>
      <c r="CE26" s="307"/>
      <c r="CF26" s="203"/>
      <c r="CG26" s="203"/>
      <c r="CH26" s="203"/>
      <c r="CI26" s="203"/>
      <c r="CJ26" s="203"/>
      <c r="CK26" s="203"/>
      <c r="CL26" s="203"/>
      <c r="CM26" s="203"/>
      <c r="CN26" s="63">
        <f t="shared" si="19"/>
        <v>0</v>
      </c>
      <c r="CP26" s="62" t="s">
        <v>40</v>
      </c>
      <c r="CQ26" s="61" t="s">
        <v>41</v>
      </c>
      <c r="CR26" s="531" t="s">
        <v>42</v>
      </c>
      <c r="CS26" s="531"/>
      <c r="CT26" s="531"/>
      <c r="CU26" s="531"/>
      <c r="CV26" s="531"/>
      <c r="CW26" s="531"/>
      <c r="CX26" s="531"/>
      <c r="CY26" s="531"/>
      <c r="CZ26" s="531"/>
      <c r="DA26" s="531"/>
      <c r="DB26" s="307"/>
      <c r="DC26" s="203"/>
      <c r="DD26" s="203"/>
      <c r="DE26" s="203"/>
      <c r="DF26" s="203"/>
      <c r="DG26" s="203"/>
      <c r="DH26" s="203"/>
      <c r="DI26" s="203"/>
      <c r="DJ26" s="203"/>
      <c r="DK26" s="63">
        <f t="shared" si="20"/>
        <v>0</v>
      </c>
      <c r="DM26" s="62" t="s">
        <v>40</v>
      </c>
      <c r="DN26" s="61" t="s">
        <v>41</v>
      </c>
      <c r="DO26" s="531" t="s">
        <v>42</v>
      </c>
      <c r="DP26" s="531"/>
      <c r="DQ26" s="531"/>
      <c r="DR26" s="531"/>
      <c r="DS26" s="531"/>
      <c r="DT26" s="531"/>
      <c r="DU26" s="531"/>
      <c r="DV26" s="531"/>
      <c r="DW26" s="531"/>
      <c r="DX26" s="531"/>
      <c r="DY26" s="307"/>
      <c r="DZ26" s="203"/>
      <c r="EA26" s="203"/>
      <c r="EB26" s="203"/>
      <c r="EC26" s="203"/>
      <c r="ED26" s="203"/>
      <c r="EE26" s="203"/>
      <c r="EF26" s="203"/>
      <c r="EG26" s="203"/>
      <c r="EH26" s="63">
        <f t="shared" si="21"/>
        <v>0</v>
      </c>
      <c r="EJ26" s="62" t="s">
        <v>40</v>
      </c>
      <c r="EK26" s="61" t="s">
        <v>41</v>
      </c>
      <c r="EL26" s="531" t="s">
        <v>42</v>
      </c>
      <c r="EM26" s="531"/>
      <c r="EN26" s="531"/>
      <c r="EO26" s="531"/>
      <c r="EP26" s="531"/>
      <c r="EQ26" s="531"/>
      <c r="ER26" s="531"/>
      <c r="ES26" s="531"/>
      <c r="ET26" s="531"/>
      <c r="EU26" s="531"/>
      <c r="EV26" s="307"/>
      <c r="EW26" s="203"/>
      <c r="EX26" s="203"/>
      <c r="EY26" s="203"/>
      <c r="EZ26" s="203"/>
      <c r="FA26" s="203"/>
      <c r="FB26" s="203"/>
      <c r="FC26" s="203"/>
      <c r="FD26" s="203"/>
      <c r="FE26" s="63">
        <f t="shared" si="22"/>
        <v>0</v>
      </c>
      <c r="FG26" s="62" t="s">
        <v>40</v>
      </c>
      <c r="FH26" s="61" t="s">
        <v>41</v>
      </c>
      <c r="FI26" s="531" t="s">
        <v>42</v>
      </c>
      <c r="FJ26" s="531"/>
      <c r="FK26" s="531"/>
      <c r="FL26" s="531"/>
      <c r="FM26" s="531"/>
      <c r="FN26" s="531"/>
      <c r="FO26" s="531"/>
      <c r="FP26" s="531"/>
      <c r="FQ26" s="531"/>
      <c r="FR26" s="531"/>
      <c r="FS26" s="307"/>
      <c r="FT26" s="203"/>
      <c r="FU26" s="203"/>
      <c r="FV26" s="203"/>
      <c r="FW26" s="203"/>
      <c r="FX26" s="203"/>
      <c r="FY26" s="203"/>
      <c r="FZ26" s="203"/>
      <c r="GA26" s="203"/>
      <c r="GB26" s="63">
        <f t="shared" si="23"/>
        <v>0</v>
      </c>
      <c r="GD26" s="62" t="s">
        <v>40</v>
      </c>
      <c r="GE26" s="61" t="s">
        <v>41</v>
      </c>
      <c r="GF26" s="531" t="s">
        <v>42</v>
      </c>
      <c r="GG26" s="531"/>
      <c r="GH26" s="531"/>
      <c r="GI26" s="531"/>
      <c r="GJ26" s="531"/>
      <c r="GK26" s="531"/>
      <c r="GL26" s="531"/>
      <c r="GM26" s="531"/>
      <c r="GN26" s="531"/>
      <c r="GO26" s="531"/>
      <c r="GP26" s="307"/>
      <c r="GQ26" s="203"/>
      <c r="GR26" s="203"/>
      <c r="GS26" s="203"/>
      <c r="GT26" s="203"/>
      <c r="GU26" s="203"/>
      <c r="GV26" s="203"/>
      <c r="GW26" s="203"/>
      <c r="GX26" s="203"/>
      <c r="GY26" s="63">
        <f t="shared" si="24"/>
        <v>0</v>
      </c>
      <c r="HA26" s="62" t="s">
        <v>40</v>
      </c>
      <c r="HB26" s="61" t="s">
        <v>41</v>
      </c>
      <c r="HC26" s="531" t="s">
        <v>42</v>
      </c>
      <c r="HD26" s="531"/>
      <c r="HE26" s="531"/>
      <c r="HF26" s="531"/>
      <c r="HG26" s="531"/>
      <c r="HH26" s="531"/>
      <c r="HI26" s="531"/>
      <c r="HJ26" s="531"/>
      <c r="HK26" s="531"/>
      <c r="HL26" s="531"/>
      <c r="HM26" s="307"/>
      <c r="HN26" s="203"/>
      <c r="HO26" s="203"/>
      <c r="HP26" s="203"/>
      <c r="HQ26" s="203"/>
      <c r="HR26" s="203"/>
      <c r="HS26" s="203"/>
      <c r="HT26" s="203"/>
      <c r="HU26" s="203"/>
      <c r="HV26" s="63">
        <f t="shared" si="25"/>
        <v>0</v>
      </c>
      <c r="HX26" s="62" t="s">
        <v>40</v>
      </c>
      <c r="HY26" s="61" t="s">
        <v>41</v>
      </c>
      <c r="HZ26" s="531" t="s">
        <v>42</v>
      </c>
      <c r="IA26" s="531"/>
      <c r="IB26" s="531"/>
      <c r="IC26" s="531"/>
      <c r="ID26" s="531"/>
      <c r="IE26" s="531"/>
      <c r="IF26" s="531"/>
      <c r="IG26" s="531"/>
      <c r="IH26" s="531"/>
      <c r="II26" s="531"/>
      <c r="IJ26" s="307"/>
      <c r="IK26" s="203"/>
      <c r="IL26" s="203"/>
      <c r="IM26" s="203"/>
      <c r="IN26" s="203"/>
      <c r="IO26" s="203"/>
      <c r="IP26" s="203"/>
      <c r="IQ26" s="203"/>
      <c r="IR26" s="203"/>
      <c r="IS26" s="63">
        <f t="shared" si="26"/>
        <v>0</v>
      </c>
      <c r="IU26" s="62" t="s">
        <v>40</v>
      </c>
      <c r="IV26" s="61" t="s">
        <v>41</v>
      </c>
      <c r="IW26" s="531" t="s">
        <v>42</v>
      </c>
      <c r="IX26" s="531"/>
      <c r="IY26" s="531"/>
      <c r="IZ26" s="531"/>
      <c r="JA26" s="531"/>
      <c r="JB26" s="531"/>
      <c r="JC26" s="531"/>
      <c r="JD26" s="531"/>
      <c r="JE26" s="531"/>
      <c r="JF26" s="531"/>
      <c r="JG26" s="307"/>
      <c r="JH26" s="203"/>
      <c r="JI26" s="203"/>
      <c r="JJ26" s="203"/>
      <c r="JK26" s="203"/>
      <c r="JL26" s="203"/>
      <c r="JM26" s="203"/>
      <c r="JN26" s="203"/>
      <c r="JO26" s="203"/>
      <c r="JP26" s="63">
        <f t="shared" si="27"/>
        <v>0</v>
      </c>
      <c r="JR26" s="62" t="s">
        <v>40</v>
      </c>
      <c r="JS26" s="61" t="s">
        <v>41</v>
      </c>
      <c r="JT26" s="531" t="s">
        <v>42</v>
      </c>
      <c r="JU26" s="531"/>
      <c r="JV26" s="531"/>
      <c r="JW26" s="531"/>
      <c r="JX26" s="531"/>
      <c r="JY26" s="531"/>
      <c r="JZ26" s="531"/>
      <c r="KA26" s="531"/>
      <c r="KB26" s="531"/>
      <c r="KC26" s="531"/>
      <c r="KD26" s="307"/>
      <c r="KE26" s="203"/>
      <c r="KF26" s="203"/>
      <c r="KG26" s="203"/>
      <c r="KH26" s="203"/>
      <c r="KI26" s="203"/>
      <c r="KJ26" s="203"/>
      <c r="KK26" s="203"/>
      <c r="KL26" s="203"/>
      <c r="KM26" s="63">
        <f t="shared" si="28"/>
        <v>0</v>
      </c>
      <c r="KO26" s="62" t="s">
        <v>40</v>
      </c>
      <c r="KP26" s="61" t="s">
        <v>41</v>
      </c>
      <c r="KQ26" s="531" t="s">
        <v>42</v>
      </c>
      <c r="KR26" s="531"/>
      <c r="KS26" s="531"/>
      <c r="KT26" s="531"/>
      <c r="KU26" s="531"/>
      <c r="KV26" s="531"/>
      <c r="KW26" s="531"/>
      <c r="KX26" s="531"/>
      <c r="KY26" s="531"/>
      <c r="KZ26" s="531"/>
      <c r="LA26" s="307"/>
      <c r="LB26" s="203"/>
      <c r="LC26" s="203"/>
      <c r="LD26" s="203"/>
      <c r="LE26" s="203"/>
      <c r="LF26" s="203"/>
      <c r="LG26" s="203"/>
      <c r="LH26" s="203"/>
      <c r="LI26" s="203"/>
      <c r="LJ26" s="63">
        <f t="shared" si="29"/>
        <v>0</v>
      </c>
      <c r="LL26" s="62" t="s">
        <v>40</v>
      </c>
      <c r="LM26" s="61" t="s">
        <v>41</v>
      </c>
      <c r="LN26" s="531" t="s">
        <v>42</v>
      </c>
      <c r="LO26" s="531"/>
      <c r="LP26" s="531"/>
      <c r="LQ26" s="531"/>
      <c r="LR26" s="531"/>
      <c r="LS26" s="531"/>
      <c r="LT26" s="531"/>
      <c r="LU26" s="531"/>
      <c r="LV26" s="531"/>
      <c r="LW26" s="531"/>
      <c r="LX26" s="307"/>
      <c r="LY26" s="203"/>
      <c r="LZ26" s="203"/>
      <c r="MA26" s="203"/>
      <c r="MB26" s="203"/>
      <c r="MC26" s="203"/>
      <c r="MD26" s="203"/>
      <c r="ME26" s="203"/>
      <c r="MF26" s="203"/>
      <c r="MG26" s="63">
        <f t="shared" si="30"/>
        <v>0</v>
      </c>
      <c r="MI26" s="62" t="s">
        <v>40</v>
      </c>
      <c r="MJ26" s="61" t="s">
        <v>41</v>
      </c>
      <c r="MK26" s="531" t="s">
        <v>42</v>
      </c>
      <c r="ML26" s="531"/>
      <c r="MM26" s="531"/>
      <c r="MN26" s="531"/>
      <c r="MO26" s="531"/>
      <c r="MP26" s="531"/>
      <c r="MQ26" s="531"/>
      <c r="MR26" s="531"/>
      <c r="MS26" s="531"/>
      <c r="MT26" s="531"/>
      <c r="MU26" s="307"/>
      <c r="MV26" s="203"/>
      <c r="MW26" s="203"/>
      <c r="MX26" s="203"/>
      <c r="MY26" s="203"/>
      <c r="MZ26" s="203"/>
      <c r="NA26" s="203"/>
      <c r="NB26" s="203"/>
      <c r="NC26" s="203"/>
      <c r="ND26" s="63">
        <f t="shared" si="31"/>
        <v>0</v>
      </c>
      <c r="NF26" s="62" t="s">
        <v>40</v>
      </c>
      <c r="NG26" s="61" t="s">
        <v>41</v>
      </c>
      <c r="NH26" s="531" t="s">
        <v>42</v>
      </c>
      <c r="NI26" s="531"/>
      <c r="NJ26" s="531"/>
      <c r="NK26" s="531"/>
      <c r="NL26" s="531"/>
      <c r="NM26" s="531"/>
      <c r="NN26" s="531"/>
      <c r="NO26" s="531"/>
      <c r="NP26" s="531"/>
      <c r="NQ26" s="531"/>
      <c r="NR26" s="307"/>
      <c r="NS26" s="203"/>
      <c r="NT26" s="203"/>
      <c r="NU26" s="203"/>
      <c r="NV26" s="203"/>
      <c r="NW26" s="203"/>
      <c r="NX26" s="203"/>
      <c r="NY26" s="203"/>
      <c r="NZ26" s="203"/>
      <c r="OA26" s="63">
        <f t="shared" si="32"/>
        <v>0</v>
      </c>
    </row>
    <row r="27" spans="1:391" s="20" customFormat="1" ht="16.5" customHeight="1" x14ac:dyDescent="0.2">
      <c r="A27" s="13"/>
      <c r="B27" s="60"/>
      <c r="C27" s="61" t="s">
        <v>43</v>
      </c>
      <c r="D27" s="531" t="s">
        <v>44</v>
      </c>
      <c r="E27" s="531"/>
      <c r="F27" s="531"/>
      <c r="G27" s="531"/>
      <c r="H27" s="531"/>
      <c r="I27" s="531"/>
      <c r="J27" s="531"/>
      <c r="K27" s="531"/>
      <c r="L27" s="531"/>
      <c r="M27" s="531"/>
      <c r="N27" s="307"/>
      <c r="O27" s="203"/>
      <c r="P27" s="203"/>
      <c r="Q27" s="203"/>
      <c r="R27" s="203"/>
      <c r="S27" s="203"/>
      <c r="T27" s="203"/>
      <c r="U27" s="203"/>
      <c r="V27" s="203"/>
      <c r="W27" s="63">
        <f t="shared" si="16"/>
        <v>0</v>
      </c>
      <c r="Y27" s="60"/>
      <c r="Z27" s="61" t="s">
        <v>43</v>
      </c>
      <c r="AA27" s="531" t="s">
        <v>44</v>
      </c>
      <c r="AB27" s="531"/>
      <c r="AC27" s="531"/>
      <c r="AD27" s="531"/>
      <c r="AE27" s="531"/>
      <c r="AF27" s="531"/>
      <c r="AG27" s="531"/>
      <c r="AH27" s="531"/>
      <c r="AI27" s="531"/>
      <c r="AJ27" s="531"/>
      <c r="AK27" s="307"/>
      <c r="AL27" s="203"/>
      <c r="AM27" s="203"/>
      <c r="AN27" s="203"/>
      <c r="AO27" s="203"/>
      <c r="AP27" s="203"/>
      <c r="AQ27" s="203"/>
      <c r="AR27" s="203"/>
      <c r="AS27" s="203"/>
      <c r="AT27" s="63">
        <f t="shared" si="17"/>
        <v>0</v>
      </c>
      <c r="AV27" s="60"/>
      <c r="AW27" s="61" t="s">
        <v>43</v>
      </c>
      <c r="AX27" s="531" t="s">
        <v>44</v>
      </c>
      <c r="AY27" s="531"/>
      <c r="AZ27" s="531"/>
      <c r="BA27" s="531"/>
      <c r="BB27" s="531"/>
      <c r="BC27" s="531"/>
      <c r="BD27" s="531"/>
      <c r="BE27" s="531"/>
      <c r="BF27" s="531"/>
      <c r="BG27" s="531"/>
      <c r="BH27" s="307"/>
      <c r="BI27" s="203"/>
      <c r="BJ27" s="203"/>
      <c r="BK27" s="203"/>
      <c r="BL27" s="203"/>
      <c r="BM27" s="203"/>
      <c r="BN27" s="203"/>
      <c r="BO27" s="203"/>
      <c r="BP27" s="203"/>
      <c r="BQ27" s="63">
        <f t="shared" si="18"/>
        <v>0</v>
      </c>
      <c r="BS27" s="60"/>
      <c r="BT27" s="61" t="s">
        <v>43</v>
      </c>
      <c r="BU27" s="531" t="s">
        <v>44</v>
      </c>
      <c r="BV27" s="531"/>
      <c r="BW27" s="531"/>
      <c r="BX27" s="531"/>
      <c r="BY27" s="531"/>
      <c r="BZ27" s="531"/>
      <c r="CA27" s="531"/>
      <c r="CB27" s="531"/>
      <c r="CC27" s="531"/>
      <c r="CD27" s="531"/>
      <c r="CE27" s="307"/>
      <c r="CF27" s="203"/>
      <c r="CG27" s="203"/>
      <c r="CH27" s="203"/>
      <c r="CI27" s="203"/>
      <c r="CJ27" s="203"/>
      <c r="CK27" s="203"/>
      <c r="CL27" s="203"/>
      <c r="CM27" s="203"/>
      <c r="CN27" s="63">
        <f t="shared" si="19"/>
        <v>0</v>
      </c>
      <c r="CP27" s="60"/>
      <c r="CQ27" s="61" t="s">
        <v>43</v>
      </c>
      <c r="CR27" s="531" t="s">
        <v>44</v>
      </c>
      <c r="CS27" s="531"/>
      <c r="CT27" s="531"/>
      <c r="CU27" s="531"/>
      <c r="CV27" s="531"/>
      <c r="CW27" s="531"/>
      <c r="CX27" s="531"/>
      <c r="CY27" s="531"/>
      <c r="CZ27" s="531"/>
      <c r="DA27" s="531"/>
      <c r="DB27" s="307"/>
      <c r="DC27" s="203"/>
      <c r="DD27" s="203"/>
      <c r="DE27" s="203"/>
      <c r="DF27" s="203"/>
      <c r="DG27" s="203"/>
      <c r="DH27" s="203"/>
      <c r="DI27" s="203"/>
      <c r="DJ27" s="203"/>
      <c r="DK27" s="63">
        <f t="shared" si="20"/>
        <v>0</v>
      </c>
      <c r="DM27" s="60"/>
      <c r="DN27" s="61" t="s">
        <v>43</v>
      </c>
      <c r="DO27" s="531" t="s">
        <v>44</v>
      </c>
      <c r="DP27" s="531"/>
      <c r="DQ27" s="531"/>
      <c r="DR27" s="531"/>
      <c r="DS27" s="531"/>
      <c r="DT27" s="531"/>
      <c r="DU27" s="531"/>
      <c r="DV27" s="531"/>
      <c r="DW27" s="531"/>
      <c r="DX27" s="531"/>
      <c r="DY27" s="307"/>
      <c r="DZ27" s="203"/>
      <c r="EA27" s="203"/>
      <c r="EB27" s="203"/>
      <c r="EC27" s="203"/>
      <c r="ED27" s="203"/>
      <c r="EE27" s="203"/>
      <c r="EF27" s="203"/>
      <c r="EG27" s="203"/>
      <c r="EH27" s="63">
        <f t="shared" si="21"/>
        <v>0</v>
      </c>
      <c r="EJ27" s="60"/>
      <c r="EK27" s="61" t="s">
        <v>43</v>
      </c>
      <c r="EL27" s="531" t="s">
        <v>44</v>
      </c>
      <c r="EM27" s="531"/>
      <c r="EN27" s="531"/>
      <c r="EO27" s="531"/>
      <c r="EP27" s="531"/>
      <c r="EQ27" s="531"/>
      <c r="ER27" s="531"/>
      <c r="ES27" s="531"/>
      <c r="ET27" s="531"/>
      <c r="EU27" s="531"/>
      <c r="EV27" s="307"/>
      <c r="EW27" s="203"/>
      <c r="EX27" s="203"/>
      <c r="EY27" s="203"/>
      <c r="EZ27" s="203"/>
      <c r="FA27" s="203"/>
      <c r="FB27" s="203"/>
      <c r="FC27" s="203"/>
      <c r="FD27" s="203"/>
      <c r="FE27" s="63">
        <f t="shared" si="22"/>
        <v>0</v>
      </c>
      <c r="FG27" s="60"/>
      <c r="FH27" s="61" t="s">
        <v>43</v>
      </c>
      <c r="FI27" s="531" t="s">
        <v>44</v>
      </c>
      <c r="FJ27" s="531"/>
      <c r="FK27" s="531"/>
      <c r="FL27" s="531"/>
      <c r="FM27" s="531"/>
      <c r="FN27" s="531"/>
      <c r="FO27" s="531"/>
      <c r="FP27" s="531"/>
      <c r="FQ27" s="531"/>
      <c r="FR27" s="531"/>
      <c r="FS27" s="307"/>
      <c r="FT27" s="203"/>
      <c r="FU27" s="203"/>
      <c r="FV27" s="203"/>
      <c r="FW27" s="203"/>
      <c r="FX27" s="203"/>
      <c r="FY27" s="203"/>
      <c r="FZ27" s="203"/>
      <c r="GA27" s="203"/>
      <c r="GB27" s="63">
        <f t="shared" si="23"/>
        <v>0</v>
      </c>
      <c r="GD27" s="60"/>
      <c r="GE27" s="61" t="s">
        <v>43</v>
      </c>
      <c r="GF27" s="531" t="s">
        <v>44</v>
      </c>
      <c r="GG27" s="531"/>
      <c r="GH27" s="531"/>
      <c r="GI27" s="531"/>
      <c r="GJ27" s="531"/>
      <c r="GK27" s="531"/>
      <c r="GL27" s="531"/>
      <c r="GM27" s="531"/>
      <c r="GN27" s="531"/>
      <c r="GO27" s="531"/>
      <c r="GP27" s="307"/>
      <c r="GQ27" s="203"/>
      <c r="GR27" s="203"/>
      <c r="GS27" s="203"/>
      <c r="GT27" s="203"/>
      <c r="GU27" s="203"/>
      <c r="GV27" s="203"/>
      <c r="GW27" s="203"/>
      <c r="GX27" s="203"/>
      <c r="GY27" s="63">
        <f t="shared" si="24"/>
        <v>0</v>
      </c>
      <c r="HA27" s="60"/>
      <c r="HB27" s="61" t="s">
        <v>43</v>
      </c>
      <c r="HC27" s="531" t="s">
        <v>44</v>
      </c>
      <c r="HD27" s="531"/>
      <c r="HE27" s="531"/>
      <c r="HF27" s="531"/>
      <c r="HG27" s="531"/>
      <c r="HH27" s="531"/>
      <c r="HI27" s="531"/>
      <c r="HJ27" s="531"/>
      <c r="HK27" s="531"/>
      <c r="HL27" s="531"/>
      <c r="HM27" s="307"/>
      <c r="HN27" s="203"/>
      <c r="HO27" s="203"/>
      <c r="HP27" s="203"/>
      <c r="HQ27" s="203"/>
      <c r="HR27" s="203"/>
      <c r="HS27" s="203"/>
      <c r="HT27" s="203"/>
      <c r="HU27" s="203"/>
      <c r="HV27" s="63">
        <f t="shared" si="25"/>
        <v>0</v>
      </c>
      <c r="HX27" s="60"/>
      <c r="HY27" s="61" t="s">
        <v>43</v>
      </c>
      <c r="HZ27" s="531" t="s">
        <v>44</v>
      </c>
      <c r="IA27" s="531"/>
      <c r="IB27" s="531"/>
      <c r="IC27" s="531"/>
      <c r="ID27" s="531"/>
      <c r="IE27" s="531"/>
      <c r="IF27" s="531"/>
      <c r="IG27" s="531"/>
      <c r="IH27" s="531"/>
      <c r="II27" s="531"/>
      <c r="IJ27" s="307"/>
      <c r="IK27" s="203"/>
      <c r="IL27" s="203"/>
      <c r="IM27" s="203"/>
      <c r="IN27" s="203"/>
      <c r="IO27" s="203"/>
      <c r="IP27" s="203"/>
      <c r="IQ27" s="203"/>
      <c r="IR27" s="203"/>
      <c r="IS27" s="63">
        <f t="shared" si="26"/>
        <v>0</v>
      </c>
      <c r="IU27" s="60"/>
      <c r="IV27" s="61" t="s">
        <v>43</v>
      </c>
      <c r="IW27" s="531" t="s">
        <v>44</v>
      </c>
      <c r="IX27" s="531"/>
      <c r="IY27" s="531"/>
      <c r="IZ27" s="531"/>
      <c r="JA27" s="531"/>
      <c r="JB27" s="531"/>
      <c r="JC27" s="531"/>
      <c r="JD27" s="531"/>
      <c r="JE27" s="531"/>
      <c r="JF27" s="531"/>
      <c r="JG27" s="307"/>
      <c r="JH27" s="203"/>
      <c r="JI27" s="203"/>
      <c r="JJ27" s="203"/>
      <c r="JK27" s="203"/>
      <c r="JL27" s="203"/>
      <c r="JM27" s="203"/>
      <c r="JN27" s="203"/>
      <c r="JO27" s="203"/>
      <c r="JP27" s="63">
        <f t="shared" si="27"/>
        <v>0</v>
      </c>
      <c r="JR27" s="60"/>
      <c r="JS27" s="61" t="s">
        <v>43</v>
      </c>
      <c r="JT27" s="531" t="s">
        <v>44</v>
      </c>
      <c r="JU27" s="531"/>
      <c r="JV27" s="531"/>
      <c r="JW27" s="531"/>
      <c r="JX27" s="531"/>
      <c r="JY27" s="531"/>
      <c r="JZ27" s="531"/>
      <c r="KA27" s="531"/>
      <c r="KB27" s="531"/>
      <c r="KC27" s="531"/>
      <c r="KD27" s="307"/>
      <c r="KE27" s="203"/>
      <c r="KF27" s="203"/>
      <c r="KG27" s="203"/>
      <c r="KH27" s="203"/>
      <c r="KI27" s="203"/>
      <c r="KJ27" s="203"/>
      <c r="KK27" s="203"/>
      <c r="KL27" s="203"/>
      <c r="KM27" s="63">
        <f t="shared" si="28"/>
        <v>0</v>
      </c>
      <c r="KO27" s="60"/>
      <c r="KP27" s="61" t="s">
        <v>43</v>
      </c>
      <c r="KQ27" s="531" t="s">
        <v>44</v>
      </c>
      <c r="KR27" s="531"/>
      <c r="KS27" s="531"/>
      <c r="KT27" s="531"/>
      <c r="KU27" s="531"/>
      <c r="KV27" s="531"/>
      <c r="KW27" s="531"/>
      <c r="KX27" s="531"/>
      <c r="KY27" s="531"/>
      <c r="KZ27" s="531"/>
      <c r="LA27" s="307"/>
      <c r="LB27" s="203"/>
      <c r="LC27" s="203"/>
      <c r="LD27" s="203"/>
      <c r="LE27" s="203"/>
      <c r="LF27" s="203"/>
      <c r="LG27" s="203"/>
      <c r="LH27" s="203"/>
      <c r="LI27" s="203"/>
      <c r="LJ27" s="63">
        <f t="shared" si="29"/>
        <v>0</v>
      </c>
      <c r="LL27" s="60"/>
      <c r="LM27" s="61" t="s">
        <v>43</v>
      </c>
      <c r="LN27" s="531" t="s">
        <v>44</v>
      </c>
      <c r="LO27" s="531"/>
      <c r="LP27" s="531"/>
      <c r="LQ27" s="531"/>
      <c r="LR27" s="531"/>
      <c r="LS27" s="531"/>
      <c r="LT27" s="531"/>
      <c r="LU27" s="531"/>
      <c r="LV27" s="531"/>
      <c r="LW27" s="531"/>
      <c r="LX27" s="307"/>
      <c r="LY27" s="203"/>
      <c r="LZ27" s="203"/>
      <c r="MA27" s="203"/>
      <c r="MB27" s="203"/>
      <c r="MC27" s="203"/>
      <c r="MD27" s="203"/>
      <c r="ME27" s="203"/>
      <c r="MF27" s="203"/>
      <c r="MG27" s="63">
        <f t="shared" si="30"/>
        <v>0</v>
      </c>
      <c r="MI27" s="60"/>
      <c r="MJ27" s="61" t="s">
        <v>43</v>
      </c>
      <c r="MK27" s="531" t="s">
        <v>44</v>
      </c>
      <c r="ML27" s="531"/>
      <c r="MM27" s="531"/>
      <c r="MN27" s="531"/>
      <c r="MO27" s="531"/>
      <c r="MP27" s="531"/>
      <c r="MQ27" s="531"/>
      <c r="MR27" s="531"/>
      <c r="MS27" s="531"/>
      <c r="MT27" s="531"/>
      <c r="MU27" s="307"/>
      <c r="MV27" s="203"/>
      <c r="MW27" s="203"/>
      <c r="MX27" s="203"/>
      <c r="MY27" s="203"/>
      <c r="MZ27" s="203"/>
      <c r="NA27" s="203"/>
      <c r="NB27" s="203"/>
      <c r="NC27" s="203"/>
      <c r="ND27" s="63">
        <f t="shared" si="31"/>
        <v>0</v>
      </c>
      <c r="NF27" s="60"/>
      <c r="NG27" s="61" t="s">
        <v>43</v>
      </c>
      <c r="NH27" s="531" t="s">
        <v>44</v>
      </c>
      <c r="NI27" s="531"/>
      <c r="NJ27" s="531"/>
      <c r="NK27" s="531"/>
      <c r="NL27" s="531"/>
      <c r="NM27" s="531"/>
      <c r="NN27" s="531"/>
      <c r="NO27" s="531"/>
      <c r="NP27" s="531"/>
      <c r="NQ27" s="531"/>
      <c r="NR27" s="307"/>
      <c r="NS27" s="203"/>
      <c r="NT27" s="203"/>
      <c r="NU27" s="203"/>
      <c r="NV27" s="203"/>
      <c r="NW27" s="203"/>
      <c r="NX27" s="203"/>
      <c r="NY27" s="203"/>
      <c r="NZ27" s="203"/>
      <c r="OA27" s="63">
        <f t="shared" si="32"/>
        <v>0</v>
      </c>
    </row>
    <row r="28" spans="1:391" s="20" customFormat="1" ht="16.5" customHeight="1" x14ac:dyDescent="0.2">
      <c r="A28" s="13"/>
      <c r="B28" s="60"/>
      <c r="C28" s="61" t="s">
        <v>45</v>
      </c>
      <c r="D28" s="531" t="s">
        <v>46</v>
      </c>
      <c r="E28" s="531"/>
      <c r="F28" s="531"/>
      <c r="G28" s="531"/>
      <c r="H28" s="531"/>
      <c r="I28" s="531"/>
      <c r="J28" s="531"/>
      <c r="K28" s="531"/>
      <c r="L28" s="531"/>
      <c r="M28" s="531"/>
      <c r="N28" s="307"/>
      <c r="O28" s="203"/>
      <c r="P28" s="203"/>
      <c r="Q28" s="203"/>
      <c r="R28" s="203"/>
      <c r="S28" s="203"/>
      <c r="T28" s="203"/>
      <c r="U28" s="203"/>
      <c r="V28" s="203"/>
      <c r="W28" s="63">
        <f t="shared" si="16"/>
        <v>0</v>
      </c>
      <c r="Y28" s="60"/>
      <c r="Z28" s="61" t="s">
        <v>45</v>
      </c>
      <c r="AA28" s="531" t="s">
        <v>46</v>
      </c>
      <c r="AB28" s="531"/>
      <c r="AC28" s="531"/>
      <c r="AD28" s="531"/>
      <c r="AE28" s="531"/>
      <c r="AF28" s="531"/>
      <c r="AG28" s="531"/>
      <c r="AH28" s="531"/>
      <c r="AI28" s="531"/>
      <c r="AJ28" s="531"/>
      <c r="AK28" s="307"/>
      <c r="AL28" s="203"/>
      <c r="AM28" s="203"/>
      <c r="AN28" s="203"/>
      <c r="AO28" s="203"/>
      <c r="AP28" s="203"/>
      <c r="AQ28" s="203"/>
      <c r="AR28" s="203"/>
      <c r="AS28" s="203"/>
      <c r="AT28" s="63">
        <f t="shared" si="17"/>
        <v>0</v>
      </c>
      <c r="AV28" s="60"/>
      <c r="AW28" s="61" t="s">
        <v>45</v>
      </c>
      <c r="AX28" s="531" t="s">
        <v>46</v>
      </c>
      <c r="AY28" s="531"/>
      <c r="AZ28" s="531"/>
      <c r="BA28" s="531"/>
      <c r="BB28" s="531"/>
      <c r="BC28" s="531"/>
      <c r="BD28" s="531"/>
      <c r="BE28" s="531"/>
      <c r="BF28" s="531"/>
      <c r="BG28" s="531"/>
      <c r="BH28" s="307"/>
      <c r="BI28" s="203"/>
      <c r="BJ28" s="203"/>
      <c r="BK28" s="203"/>
      <c r="BL28" s="203"/>
      <c r="BM28" s="203"/>
      <c r="BN28" s="203"/>
      <c r="BO28" s="203"/>
      <c r="BP28" s="203"/>
      <c r="BQ28" s="63">
        <f t="shared" si="18"/>
        <v>0</v>
      </c>
      <c r="BS28" s="60"/>
      <c r="BT28" s="61" t="s">
        <v>45</v>
      </c>
      <c r="BU28" s="531" t="s">
        <v>46</v>
      </c>
      <c r="BV28" s="531"/>
      <c r="BW28" s="531"/>
      <c r="BX28" s="531"/>
      <c r="BY28" s="531"/>
      <c r="BZ28" s="531"/>
      <c r="CA28" s="531"/>
      <c r="CB28" s="531"/>
      <c r="CC28" s="531"/>
      <c r="CD28" s="531"/>
      <c r="CE28" s="307"/>
      <c r="CF28" s="203"/>
      <c r="CG28" s="203"/>
      <c r="CH28" s="203"/>
      <c r="CI28" s="203"/>
      <c r="CJ28" s="203"/>
      <c r="CK28" s="203"/>
      <c r="CL28" s="203"/>
      <c r="CM28" s="203"/>
      <c r="CN28" s="63">
        <f t="shared" si="19"/>
        <v>0</v>
      </c>
      <c r="CP28" s="60"/>
      <c r="CQ28" s="61" t="s">
        <v>45</v>
      </c>
      <c r="CR28" s="531" t="s">
        <v>46</v>
      </c>
      <c r="CS28" s="531"/>
      <c r="CT28" s="531"/>
      <c r="CU28" s="531"/>
      <c r="CV28" s="531"/>
      <c r="CW28" s="531"/>
      <c r="CX28" s="531"/>
      <c r="CY28" s="531"/>
      <c r="CZ28" s="531"/>
      <c r="DA28" s="531"/>
      <c r="DB28" s="307"/>
      <c r="DC28" s="203"/>
      <c r="DD28" s="203"/>
      <c r="DE28" s="203"/>
      <c r="DF28" s="203"/>
      <c r="DG28" s="203"/>
      <c r="DH28" s="203"/>
      <c r="DI28" s="203"/>
      <c r="DJ28" s="203"/>
      <c r="DK28" s="63">
        <f t="shared" si="20"/>
        <v>0</v>
      </c>
      <c r="DM28" s="60"/>
      <c r="DN28" s="61" t="s">
        <v>45</v>
      </c>
      <c r="DO28" s="531" t="s">
        <v>46</v>
      </c>
      <c r="DP28" s="531"/>
      <c r="DQ28" s="531"/>
      <c r="DR28" s="531"/>
      <c r="DS28" s="531"/>
      <c r="DT28" s="531"/>
      <c r="DU28" s="531"/>
      <c r="DV28" s="531"/>
      <c r="DW28" s="531"/>
      <c r="DX28" s="531"/>
      <c r="DY28" s="307"/>
      <c r="DZ28" s="203"/>
      <c r="EA28" s="203"/>
      <c r="EB28" s="203"/>
      <c r="EC28" s="203"/>
      <c r="ED28" s="203"/>
      <c r="EE28" s="203"/>
      <c r="EF28" s="203"/>
      <c r="EG28" s="203"/>
      <c r="EH28" s="63">
        <f t="shared" si="21"/>
        <v>0</v>
      </c>
      <c r="EJ28" s="60"/>
      <c r="EK28" s="61" t="s">
        <v>45</v>
      </c>
      <c r="EL28" s="531" t="s">
        <v>46</v>
      </c>
      <c r="EM28" s="531"/>
      <c r="EN28" s="531"/>
      <c r="EO28" s="531"/>
      <c r="EP28" s="531"/>
      <c r="EQ28" s="531"/>
      <c r="ER28" s="531"/>
      <c r="ES28" s="531"/>
      <c r="ET28" s="531"/>
      <c r="EU28" s="531"/>
      <c r="EV28" s="307"/>
      <c r="EW28" s="203"/>
      <c r="EX28" s="203"/>
      <c r="EY28" s="203"/>
      <c r="EZ28" s="203"/>
      <c r="FA28" s="203"/>
      <c r="FB28" s="203"/>
      <c r="FC28" s="203"/>
      <c r="FD28" s="203"/>
      <c r="FE28" s="63">
        <f t="shared" si="22"/>
        <v>0</v>
      </c>
      <c r="FG28" s="60"/>
      <c r="FH28" s="61" t="s">
        <v>45</v>
      </c>
      <c r="FI28" s="531" t="s">
        <v>46</v>
      </c>
      <c r="FJ28" s="531"/>
      <c r="FK28" s="531"/>
      <c r="FL28" s="531"/>
      <c r="FM28" s="531"/>
      <c r="FN28" s="531"/>
      <c r="FO28" s="531"/>
      <c r="FP28" s="531"/>
      <c r="FQ28" s="531"/>
      <c r="FR28" s="531"/>
      <c r="FS28" s="307"/>
      <c r="FT28" s="203"/>
      <c r="FU28" s="203"/>
      <c r="FV28" s="203"/>
      <c r="FW28" s="203"/>
      <c r="FX28" s="203"/>
      <c r="FY28" s="203"/>
      <c r="FZ28" s="203"/>
      <c r="GA28" s="203"/>
      <c r="GB28" s="63">
        <f t="shared" si="23"/>
        <v>0</v>
      </c>
      <c r="GD28" s="60"/>
      <c r="GE28" s="61" t="s">
        <v>45</v>
      </c>
      <c r="GF28" s="531" t="s">
        <v>46</v>
      </c>
      <c r="GG28" s="531"/>
      <c r="GH28" s="531"/>
      <c r="GI28" s="531"/>
      <c r="GJ28" s="531"/>
      <c r="GK28" s="531"/>
      <c r="GL28" s="531"/>
      <c r="GM28" s="531"/>
      <c r="GN28" s="531"/>
      <c r="GO28" s="531"/>
      <c r="GP28" s="307"/>
      <c r="GQ28" s="203"/>
      <c r="GR28" s="203"/>
      <c r="GS28" s="203"/>
      <c r="GT28" s="203"/>
      <c r="GU28" s="203"/>
      <c r="GV28" s="203"/>
      <c r="GW28" s="203"/>
      <c r="GX28" s="203"/>
      <c r="GY28" s="63">
        <f t="shared" si="24"/>
        <v>0</v>
      </c>
      <c r="HA28" s="60"/>
      <c r="HB28" s="61" t="s">
        <v>45</v>
      </c>
      <c r="HC28" s="531" t="s">
        <v>46</v>
      </c>
      <c r="HD28" s="531"/>
      <c r="HE28" s="531"/>
      <c r="HF28" s="531"/>
      <c r="HG28" s="531"/>
      <c r="HH28" s="531"/>
      <c r="HI28" s="531"/>
      <c r="HJ28" s="531"/>
      <c r="HK28" s="531"/>
      <c r="HL28" s="531"/>
      <c r="HM28" s="307"/>
      <c r="HN28" s="203"/>
      <c r="HO28" s="203"/>
      <c r="HP28" s="203"/>
      <c r="HQ28" s="203"/>
      <c r="HR28" s="203"/>
      <c r="HS28" s="203"/>
      <c r="HT28" s="203"/>
      <c r="HU28" s="203"/>
      <c r="HV28" s="63">
        <f t="shared" si="25"/>
        <v>0</v>
      </c>
      <c r="HX28" s="60"/>
      <c r="HY28" s="61" t="s">
        <v>45</v>
      </c>
      <c r="HZ28" s="531" t="s">
        <v>46</v>
      </c>
      <c r="IA28" s="531"/>
      <c r="IB28" s="531"/>
      <c r="IC28" s="531"/>
      <c r="ID28" s="531"/>
      <c r="IE28" s="531"/>
      <c r="IF28" s="531"/>
      <c r="IG28" s="531"/>
      <c r="IH28" s="531"/>
      <c r="II28" s="531"/>
      <c r="IJ28" s="307"/>
      <c r="IK28" s="203"/>
      <c r="IL28" s="203"/>
      <c r="IM28" s="203"/>
      <c r="IN28" s="203"/>
      <c r="IO28" s="203"/>
      <c r="IP28" s="203"/>
      <c r="IQ28" s="203"/>
      <c r="IR28" s="203"/>
      <c r="IS28" s="63">
        <f t="shared" si="26"/>
        <v>0</v>
      </c>
      <c r="IU28" s="60"/>
      <c r="IV28" s="61" t="s">
        <v>45</v>
      </c>
      <c r="IW28" s="531" t="s">
        <v>46</v>
      </c>
      <c r="IX28" s="531"/>
      <c r="IY28" s="531"/>
      <c r="IZ28" s="531"/>
      <c r="JA28" s="531"/>
      <c r="JB28" s="531"/>
      <c r="JC28" s="531"/>
      <c r="JD28" s="531"/>
      <c r="JE28" s="531"/>
      <c r="JF28" s="531"/>
      <c r="JG28" s="307"/>
      <c r="JH28" s="203"/>
      <c r="JI28" s="203"/>
      <c r="JJ28" s="203"/>
      <c r="JK28" s="203"/>
      <c r="JL28" s="203"/>
      <c r="JM28" s="203"/>
      <c r="JN28" s="203"/>
      <c r="JO28" s="203"/>
      <c r="JP28" s="63">
        <f t="shared" si="27"/>
        <v>0</v>
      </c>
      <c r="JR28" s="60"/>
      <c r="JS28" s="61" t="s">
        <v>45</v>
      </c>
      <c r="JT28" s="531" t="s">
        <v>46</v>
      </c>
      <c r="JU28" s="531"/>
      <c r="JV28" s="531"/>
      <c r="JW28" s="531"/>
      <c r="JX28" s="531"/>
      <c r="JY28" s="531"/>
      <c r="JZ28" s="531"/>
      <c r="KA28" s="531"/>
      <c r="KB28" s="531"/>
      <c r="KC28" s="531"/>
      <c r="KD28" s="307"/>
      <c r="KE28" s="203"/>
      <c r="KF28" s="203"/>
      <c r="KG28" s="203"/>
      <c r="KH28" s="203"/>
      <c r="KI28" s="203"/>
      <c r="KJ28" s="203"/>
      <c r="KK28" s="203"/>
      <c r="KL28" s="203"/>
      <c r="KM28" s="63">
        <f t="shared" si="28"/>
        <v>0</v>
      </c>
      <c r="KO28" s="60"/>
      <c r="KP28" s="61" t="s">
        <v>45</v>
      </c>
      <c r="KQ28" s="531" t="s">
        <v>46</v>
      </c>
      <c r="KR28" s="531"/>
      <c r="KS28" s="531"/>
      <c r="KT28" s="531"/>
      <c r="KU28" s="531"/>
      <c r="KV28" s="531"/>
      <c r="KW28" s="531"/>
      <c r="KX28" s="531"/>
      <c r="KY28" s="531"/>
      <c r="KZ28" s="531"/>
      <c r="LA28" s="307"/>
      <c r="LB28" s="203"/>
      <c r="LC28" s="203"/>
      <c r="LD28" s="203"/>
      <c r="LE28" s="203"/>
      <c r="LF28" s="203"/>
      <c r="LG28" s="203"/>
      <c r="LH28" s="203"/>
      <c r="LI28" s="203"/>
      <c r="LJ28" s="63">
        <f t="shared" si="29"/>
        <v>0</v>
      </c>
      <c r="LL28" s="60"/>
      <c r="LM28" s="61" t="s">
        <v>45</v>
      </c>
      <c r="LN28" s="531" t="s">
        <v>46</v>
      </c>
      <c r="LO28" s="531"/>
      <c r="LP28" s="531"/>
      <c r="LQ28" s="531"/>
      <c r="LR28" s="531"/>
      <c r="LS28" s="531"/>
      <c r="LT28" s="531"/>
      <c r="LU28" s="531"/>
      <c r="LV28" s="531"/>
      <c r="LW28" s="531"/>
      <c r="LX28" s="307"/>
      <c r="LY28" s="203"/>
      <c r="LZ28" s="203"/>
      <c r="MA28" s="203"/>
      <c r="MB28" s="203"/>
      <c r="MC28" s="203"/>
      <c r="MD28" s="203"/>
      <c r="ME28" s="203"/>
      <c r="MF28" s="203"/>
      <c r="MG28" s="63">
        <f t="shared" si="30"/>
        <v>0</v>
      </c>
      <c r="MI28" s="60"/>
      <c r="MJ28" s="61" t="s">
        <v>45</v>
      </c>
      <c r="MK28" s="531" t="s">
        <v>46</v>
      </c>
      <c r="ML28" s="531"/>
      <c r="MM28" s="531"/>
      <c r="MN28" s="531"/>
      <c r="MO28" s="531"/>
      <c r="MP28" s="531"/>
      <c r="MQ28" s="531"/>
      <c r="MR28" s="531"/>
      <c r="MS28" s="531"/>
      <c r="MT28" s="531"/>
      <c r="MU28" s="307"/>
      <c r="MV28" s="203"/>
      <c r="MW28" s="203"/>
      <c r="MX28" s="203"/>
      <c r="MY28" s="203"/>
      <c r="MZ28" s="203"/>
      <c r="NA28" s="203"/>
      <c r="NB28" s="203"/>
      <c r="NC28" s="203"/>
      <c r="ND28" s="63">
        <f t="shared" si="31"/>
        <v>0</v>
      </c>
      <c r="NF28" s="60"/>
      <c r="NG28" s="61" t="s">
        <v>45</v>
      </c>
      <c r="NH28" s="531" t="s">
        <v>46</v>
      </c>
      <c r="NI28" s="531"/>
      <c r="NJ28" s="531"/>
      <c r="NK28" s="531"/>
      <c r="NL28" s="531"/>
      <c r="NM28" s="531"/>
      <c r="NN28" s="531"/>
      <c r="NO28" s="531"/>
      <c r="NP28" s="531"/>
      <c r="NQ28" s="531"/>
      <c r="NR28" s="307"/>
      <c r="NS28" s="203"/>
      <c r="NT28" s="203"/>
      <c r="NU28" s="203"/>
      <c r="NV28" s="203"/>
      <c r="NW28" s="203"/>
      <c r="NX28" s="203"/>
      <c r="NY28" s="203"/>
      <c r="NZ28" s="203"/>
      <c r="OA28" s="63">
        <f t="shared" si="32"/>
        <v>0</v>
      </c>
    </row>
    <row r="29" spans="1:391" s="20" customFormat="1" ht="16.5" customHeight="1" x14ac:dyDescent="0.2">
      <c r="A29" s="13"/>
      <c r="B29" s="52">
        <v>25</v>
      </c>
      <c r="C29" s="59"/>
      <c r="D29" s="531" t="s">
        <v>47</v>
      </c>
      <c r="E29" s="531"/>
      <c r="F29" s="531"/>
      <c r="G29" s="531"/>
      <c r="H29" s="531"/>
      <c r="I29" s="531"/>
      <c r="J29" s="531"/>
      <c r="K29" s="531"/>
      <c r="L29" s="531"/>
      <c r="M29" s="531"/>
      <c r="N29" s="307"/>
      <c r="O29" s="203"/>
      <c r="P29" s="203"/>
      <c r="Q29" s="203"/>
      <c r="R29" s="203"/>
      <c r="S29" s="203"/>
      <c r="T29" s="203"/>
      <c r="U29" s="203"/>
      <c r="V29" s="203"/>
      <c r="W29" s="63">
        <f t="shared" si="16"/>
        <v>0</v>
      </c>
      <c r="Y29" s="52">
        <v>25</v>
      </c>
      <c r="Z29" s="59"/>
      <c r="AA29" s="531" t="s">
        <v>47</v>
      </c>
      <c r="AB29" s="531"/>
      <c r="AC29" s="531"/>
      <c r="AD29" s="531"/>
      <c r="AE29" s="531"/>
      <c r="AF29" s="531"/>
      <c r="AG29" s="531"/>
      <c r="AH29" s="531"/>
      <c r="AI29" s="531"/>
      <c r="AJ29" s="531"/>
      <c r="AK29" s="307"/>
      <c r="AL29" s="203"/>
      <c r="AM29" s="203"/>
      <c r="AN29" s="203"/>
      <c r="AO29" s="203"/>
      <c r="AP29" s="203"/>
      <c r="AQ29" s="203"/>
      <c r="AR29" s="203"/>
      <c r="AS29" s="203"/>
      <c r="AT29" s="63">
        <f t="shared" si="17"/>
        <v>0</v>
      </c>
      <c r="AV29" s="52">
        <v>25</v>
      </c>
      <c r="AW29" s="59"/>
      <c r="AX29" s="531" t="s">
        <v>47</v>
      </c>
      <c r="AY29" s="531"/>
      <c r="AZ29" s="531"/>
      <c r="BA29" s="531"/>
      <c r="BB29" s="531"/>
      <c r="BC29" s="531"/>
      <c r="BD29" s="531"/>
      <c r="BE29" s="531"/>
      <c r="BF29" s="531"/>
      <c r="BG29" s="531"/>
      <c r="BH29" s="307"/>
      <c r="BI29" s="203"/>
      <c r="BJ29" s="203"/>
      <c r="BK29" s="203"/>
      <c r="BL29" s="203"/>
      <c r="BM29" s="203"/>
      <c r="BN29" s="203"/>
      <c r="BO29" s="203"/>
      <c r="BP29" s="203"/>
      <c r="BQ29" s="63">
        <f t="shared" si="18"/>
        <v>0</v>
      </c>
      <c r="BS29" s="52">
        <v>25</v>
      </c>
      <c r="BT29" s="59"/>
      <c r="BU29" s="531" t="s">
        <v>47</v>
      </c>
      <c r="BV29" s="531"/>
      <c r="BW29" s="531"/>
      <c r="BX29" s="531"/>
      <c r="BY29" s="531"/>
      <c r="BZ29" s="531"/>
      <c r="CA29" s="531"/>
      <c r="CB29" s="531"/>
      <c r="CC29" s="531"/>
      <c r="CD29" s="531"/>
      <c r="CE29" s="307"/>
      <c r="CF29" s="203"/>
      <c r="CG29" s="203"/>
      <c r="CH29" s="203"/>
      <c r="CI29" s="203"/>
      <c r="CJ29" s="203"/>
      <c r="CK29" s="203"/>
      <c r="CL29" s="203"/>
      <c r="CM29" s="203"/>
      <c r="CN29" s="63">
        <f t="shared" si="19"/>
        <v>0</v>
      </c>
      <c r="CP29" s="52">
        <v>25</v>
      </c>
      <c r="CQ29" s="59"/>
      <c r="CR29" s="531" t="s">
        <v>47</v>
      </c>
      <c r="CS29" s="531"/>
      <c r="CT29" s="531"/>
      <c r="CU29" s="531"/>
      <c r="CV29" s="531"/>
      <c r="CW29" s="531"/>
      <c r="CX29" s="531"/>
      <c r="CY29" s="531"/>
      <c r="CZ29" s="531"/>
      <c r="DA29" s="531"/>
      <c r="DB29" s="307"/>
      <c r="DC29" s="203"/>
      <c r="DD29" s="203"/>
      <c r="DE29" s="203"/>
      <c r="DF29" s="203"/>
      <c r="DG29" s="203"/>
      <c r="DH29" s="203"/>
      <c r="DI29" s="203"/>
      <c r="DJ29" s="203"/>
      <c r="DK29" s="63">
        <f t="shared" si="20"/>
        <v>0</v>
      </c>
      <c r="DM29" s="52">
        <v>25</v>
      </c>
      <c r="DN29" s="59"/>
      <c r="DO29" s="531" t="s">
        <v>47</v>
      </c>
      <c r="DP29" s="531"/>
      <c r="DQ29" s="531"/>
      <c r="DR29" s="531"/>
      <c r="DS29" s="531"/>
      <c r="DT29" s="531"/>
      <c r="DU29" s="531"/>
      <c r="DV29" s="531"/>
      <c r="DW29" s="531"/>
      <c r="DX29" s="531"/>
      <c r="DY29" s="307"/>
      <c r="DZ29" s="203"/>
      <c r="EA29" s="203"/>
      <c r="EB29" s="203"/>
      <c r="EC29" s="203"/>
      <c r="ED29" s="203"/>
      <c r="EE29" s="203"/>
      <c r="EF29" s="203"/>
      <c r="EG29" s="203"/>
      <c r="EH29" s="63">
        <f t="shared" si="21"/>
        <v>0</v>
      </c>
      <c r="EJ29" s="52">
        <v>25</v>
      </c>
      <c r="EK29" s="59"/>
      <c r="EL29" s="531" t="s">
        <v>47</v>
      </c>
      <c r="EM29" s="531"/>
      <c r="EN29" s="531"/>
      <c r="EO29" s="531"/>
      <c r="EP29" s="531"/>
      <c r="EQ29" s="531"/>
      <c r="ER29" s="531"/>
      <c r="ES29" s="531"/>
      <c r="ET29" s="531"/>
      <c r="EU29" s="531"/>
      <c r="EV29" s="307"/>
      <c r="EW29" s="203"/>
      <c r="EX29" s="203"/>
      <c r="EY29" s="203"/>
      <c r="EZ29" s="203"/>
      <c r="FA29" s="203"/>
      <c r="FB29" s="203"/>
      <c r="FC29" s="203"/>
      <c r="FD29" s="203"/>
      <c r="FE29" s="63">
        <f t="shared" si="22"/>
        <v>0</v>
      </c>
      <c r="FG29" s="52">
        <v>25</v>
      </c>
      <c r="FH29" s="59"/>
      <c r="FI29" s="531" t="s">
        <v>47</v>
      </c>
      <c r="FJ29" s="531"/>
      <c r="FK29" s="531"/>
      <c r="FL29" s="531"/>
      <c r="FM29" s="531"/>
      <c r="FN29" s="531"/>
      <c r="FO29" s="531"/>
      <c r="FP29" s="531"/>
      <c r="FQ29" s="531"/>
      <c r="FR29" s="531"/>
      <c r="FS29" s="307"/>
      <c r="FT29" s="203"/>
      <c r="FU29" s="203"/>
      <c r="FV29" s="203"/>
      <c r="FW29" s="203"/>
      <c r="FX29" s="203"/>
      <c r="FY29" s="203"/>
      <c r="FZ29" s="203"/>
      <c r="GA29" s="203"/>
      <c r="GB29" s="63">
        <f t="shared" si="23"/>
        <v>0</v>
      </c>
      <c r="GD29" s="52">
        <v>25</v>
      </c>
      <c r="GE29" s="59"/>
      <c r="GF29" s="531" t="s">
        <v>47</v>
      </c>
      <c r="GG29" s="531"/>
      <c r="GH29" s="531"/>
      <c r="GI29" s="531"/>
      <c r="GJ29" s="531"/>
      <c r="GK29" s="531"/>
      <c r="GL29" s="531"/>
      <c r="GM29" s="531"/>
      <c r="GN29" s="531"/>
      <c r="GO29" s="531"/>
      <c r="GP29" s="307"/>
      <c r="GQ29" s="203"/>
      <c r="GR29" s="203"/>
      <c r="GS29" s="203"/>
      <c r="GT29" s="203"/>
      <c r="GU29" s="203"/>
      <c r="GV29" s="203"/>
      <c r="GW29" s="203"/>
      <c r="GX29" s="203"/>
      <c r="GY29" s="63">
        <f t="shared" si="24"/>
        <v>0</v>
      </c>
      <c r="HA29" s="52">
        <v>25</v>
      </c>
      <c r="HB29" s="59"/>
      <c r="HC29" s="531" t="s">
        <v>47</v>
      </c>
      <c r="HD29" s="531"/>
      <c r="HE29" s="531"/>
      <c r="HF29" s="531"/>
      <c r="HG29" s="531"/>
      <c r="HH29" s="531"/>
      <c r="HI29" s="531"/>
      <c r="HJ29" s="531"/>
      <c r="HK29" s="531"/>
      <c r="HL29" s="531"/>
      <c r="HM29" s="307"/>
      <c r="HN29" s="203"/>
      <c r="HO29" s="203"/>
      <c r="HP29" s="203"/>
      <c r="HQ29" s="203"/>
      <c r="HR29" s="203"/>
      <c r="HS29" s="203"/>
      <c r="HT29" s="203"/>
      <c r="HU29" s="203"/>
      <c r="HV29" s="63">
        <f t="shared" si="25"/>
        <v>0</v>
      </c>
      <c r="HX29" s="52">
        <v>25</v>
      </c>
      <c r="HY29" s="59"/>
      <c r="HZ29" s="531" t="s">
        <v>47</v>
      </c>
      <c r="IA29" s="531"/>
      <c r="IB29" s="531"/>
      <c r="IC29" s="531"/>
      <c r="ID29" s="531"/>
      <c r="IE29" s="531"/>
      <c r="IF29" s="531"/>
      <c r="IG29" s="531"/>
      <c r="IH29" s="531"/>
      <c r="II29" s="531"/>
      <c r="IJ29" s="307"/>
      <c r="IK29" s="203"/>
      <c r="IL29" s="203"/>
      <c r="IM29" s="203"/>
      <c r="IN29" s="203"/>
      <c r="IO29" s="203"/>
      <c r="IP29" s="203"/>
      <c r="IQ29" s="203"/>
      <c r="IR29" s="203"/>
      <c r="IS29" s="63">
        <f t="shared" si="26"/>
        <v>0</v>
      </c>
      <c r="IU29" s="52">
        <v>25</v>
      </c>
      <c r="IV29" s="59"/>
      <c r="IW29" s="531" t="s">
        <v>47</v>
      </c>
      <c r="IX29" s="531"/>
      <c r="IY29" s="531"/>
      <c r="IZ29" s="531"/>
      <c r="JA29" s="531"/>
      <c r="JB29" s="531"/>
      <c r="JC29" s="531"/>
      <c r="JD29" s="531"/>
      <c r="JE29" s="531"/>
      <c r="JF29" s="531"/>
      <c r="JG29" s="307"/>
      <c r="JH29" s="203"/>
      <c r="JI29" s="203"/>
      <c r="JJ29" s="203"/>
      <c r="JK29" s="203"/>
      <c r="JL29" s="203"/>
      <c r="JM29" s="203"/>
      <c r="JN29" s="203"/>
      <c r="JO29" s="203"/>
      <c r="JP29" s="63">
        <f t="shared" si="27"/>
        <v>0</v>
      </c>
      <c r="JR29" s="52">
        <v>25</v>
      </c>
      <c r="JS29" s="59"/>
      <c r="JT29" s="531" t="s">
        <v>47</v>
      </c>
      <c r="JU29" s="531"/>
      <c r="JV29" s="531"/>
      <c r="JW29" s="531"/>
      <c r="JX29" s="531"/>
      <c r="JY29" s="531"/>
      <c r="JZ29" s="531"/>
      <c r="KA29" s="531"/>
      <c r="KB29" s="531"/>
      <c r="KC29" s="531"/>
      <c r="KD29" s="307"/>
      <c r="KE29" s="203"/>
      <c r="KF29" s="203"/>
      <c r="KG29" s="203"/>
      <c r="KH29" s="203"/>
      <c r="KI29" s="203"/>
      <c r="KJ29" s="203"/>
      <c r="KK29" s="203"/>
      <c r="KL29" s="203"/>
      <c r="KM29" s="63">
        <f t="shared" si="28"/>
        <v>0</v>
      </c>
      <c r="KO29" s="52">
        <v>25</v>
      </c>
      <c r="KP29" s="59"/>
      <c r="KQ29" s="531" t="s">
        <v>47</v>
      </c>
      <c r="KR29" s="531"/>
      <c r="KS29" s="531"/>
      <c r="KT29" s="531"/>
      <c r="KU29" s="531"/>
      <c r="KV29" s="531"/>
      <c r="KW29" s="531"/>
      <c r="KX29" s="531"/>
      <c r="KY29" s="531"/>
      <c r="KZ29" s="531"/>
      <c r="LA29" s="307"/>
      <c r="LB29" s="203"/>
      <c r="LC29" s="203"/>
      <c r="LD29" s="203"/>
      <c r="LE29" s="203"/>
      <c r="LF29" s="203"/>
      <c r="LG29" s="203"/>
      <c r="LH29" s="203"/>
      <c r="LI29" s="203"/>
      <c r="LJ29" s="63">
        <f t="shared" si="29"/>
        <v>0</v>
      </c>
      <c r="LL29" s="52">
        <v>25</v>
      </c>
      <c r="LM29" s="59"/>
      <c r="LN29" s="531" t="s">
        <v>47</v>
      </c>
      <c r="LO29" s="531"/>
      <c r="LP29" s="531"/>
      <c r="LQ29" s="531"/>
      <c r="LR29" s="531"/>
      <c r="LS29" s="531"/>
      <c r="LT29" s="531"/>
      <c r="LU29" s="531"/>
      <c r="LV29" s="531"/>
      <c r="LW29" s="531"/>
      <c r="LX29" s="307"/>
      <c r="LY29" s="203"/>
      <c r="LZ29" s="203"/>
      <c r="MA29" s="203"/>
      <c r="MB29" s="203"/>
      <c r="MC29" s="203"/>
      <c r="MD29" s="203"/>
      <c r="ME29" s="203"/>
      <c r="MF29" s="203"/>
      <c r="MG29" s="63">
        <f t="shared" si="30"/>
        <v>0</v>
      </c>
      <c r="MI29" s="52">
        <v>25</v>
      </c>
      <c r="MJ29" s="59"/>
      <c r="MK29" s="531" t="s">
        <v>47</v>
      </c>
      <c r="ML29" s="531"/>
      <c r="MM29" s="531"/>
      <c r="MN29" s="531"/>
      <c r="MO29" s="531"/>
      <c r="MP29" s="531"/>
      <c r="MQ29" s="531"/>
      <c r="MR29" s="531"/>
      <c r="MS29" s="531"/>
      <c r="MT29" s="531"/>
      <c r="MU29" s="307"/>
      <c r="MV29" s="203"/>
      <c r="MW29" s="203"/>
      <c r="MX29" s="203"/>
      <c r="MY29" s="203"/>
      <c r="MZ29" s="203"/>
      <c r="NA29" s="203"/>
      <c r="NB29" s="203"/>
      <c r="NC29" s="203"/>
      <c r="ND29" s="63">
        <f t="shared" si="31"/>
        <v>0</v>
      </c>
      <c r="NF29" s="52">
        <v>25</v>
      </c>
      <c r="NG29" s="59"/>
      <c r="NH29" s="531" t="s">
        <v>47</v>
      </c>
      <c r="NI29" s="531"/>
      <c r="NJ29" s="531"/>
      <c r="NK29" s="531"/>
      <c r="NL29" s="531"/>
      <c r="NM29" s="531"/>
      <c r="NN29" s="531"/>
      <c r="NO29" s="531"/>
      <c r="NP29" s="531"/>
      <c r="NQ29" s="531"/>
      <c r="NR29" s="307"/>
      <c r="NS29" s="203"/>
      <c r="NT29" s="203"/>
      <c r="NU29" s="203"/>
      <c r="NV29" s="203"/>
      <c r="NW29" s="203"/>
      <c r="NX29" s="203"/>
      <c r="NY29" s="203"/>
      <c r="NZ29" s="203"/>
      <c r="OA29" s="63">
        <f t="shared" si="32"/>
        <v>0</v>
      </c>
    </row>
    <row r="30" spans="1:391" s="20" customFormat="1" ht="16.5" customHeight="1" x14ac:dyDescent="0.2">
      <c r="A30" s="13"/>
      <c r="B30" s="51">
        <v>26</v>
      </c>
      <c r="C30" s="59"/>
      <c r="D30" s="531" t="s">
        <v>48</v>
      </c>
      <c r="E30" s="531"/>
      <c r="F30" s="531"/>
      <c r="G30" s="531"/>
      <c r="H30" s="531"/>
      <c r="I30" s="531"/>
      <c r="J30" s="531"/>
      <c r="K30" s="531"/>
      <c r="L30" s="531"/>
      <c r="M30" s="531"/>
      <c r="N30" s="307"/>
      <c r="O30" s="203"/>
      <c r="P30" s="203"/>
      <c r="Q30" s="203"/>
      <c r="R30" s="203"/>
      <c r="S30" s="203"/>
      <c r="T30" s="203"/>
      <c r="U30" s="203"/>
      <c r="V30" s="203"/>
      <c r="W30" s="63">
        <f t="shared" si="16"/>
        <v>0</v>
      </c>
      <c r="Y30" s="51">
        <v>26</v>
      </c>
      <c r="Z30" s="59"/>
      <c r="AA30" s="531" t="s">
        <v>48</v>
      </c>
      <c r="AB30" s="531"/>
      <c r="AC30" s="531"/>
      <c r="AD30" s="531"/>
      <c r="AE30" s="531"/>
      <c r="AF30" s="531"/>
      <c r="AG30" s="531"/>
      <c r="AH30" s="531"/>
      <c r="AI30" s="531"/>
      <c r="AJ30" s="531"/>
      <c r="AK30" s="307"/>
      <c r="AL30" s="203"/>
      <c r="AM30" s="203"/>
      <c r="AN30" s="203"/>
      <c r="AO30" s="203"/>
      <c r="AP30" s="203"/>
      <c r="AQ30" s="203"/>
      <c r="AR30" s="203"/>
      <c r="AS30" s="203"/>
      <c r="AT30" s="63">
        <f t="shared" si="17"/>
        <v>0</v>
      </c>
      <c r="AV30" s="51">
        <v>26</v>
      </c>
      <c r="AW30" s="59"/>
      <c r="AX30" s="531" t="s">
        <v>48</v>
      </c>
      <c r="AY30" s="531"/>
      <c r="AZ30" s="531"/>
      <c r="BA30" s="531"/>
      <c r="BB30" s="531"/>
      <c r="BC30" s="531"/>
      <c r="BD30" s="531"/>
      <c r="BE30" s="531"/>
      <c r="BF30" s="531"/>
      <c r="BG30" s="531"/>
      <c r="BH30" s="307"/>
      <c r="BI30" s="203"/>
      <c r="BJ30" s="203"/>
      <c r="BK30" s="203"/>
      <c r="BL30" s="203"/>
      <c r="BM30" s="203"/>
      <c r="BN30" s="203"/>
      <c r="BO30" s="203"/>
      <c r="BP30" s="203"/>
      <c r="BQ30" s="63">
        <f t="shared" si="18"/>
        <v>0</v>
      </c>
      <c r="BS30" s="51">
        <v>26</v>
      </c>
      <c r="BT30" s="59"/>
      <c r="BU30" s="531" t="s">
        <v>48</v>
      </c>
      <c r="BV30" s="531"/>
      <c r="BW30" s="531"/>
      <c r="BX30" s="531"/>
      <c r="BY30" s="531"/>
      <c r="BZ30" s="531"/>
      <c r="CA30" s="531"/>
      <c r="CB30" s="531"/>
      <c r="CC30" s="531"/>
      <c r="CD30" s="531"/>
      <c r="CE30" s="307"/>
      <c r="CF30" s="203"/>
      <c r="CG30" s="203"/>
      <c r="CH30" s="203"/>
      <c r="CI30" s="203"/>
      <c r="CJ30" s="203"/>
      <c r="CK30" s="203"/>
      <c r="CL30" s="203"/>
      <c r="CM30" s="203"/>
      <c r="CN30" s="63">
        <f t="shared" si="19"/>
        <v>0</v>
      </c>
      <c r="CP30" s="51">
        <v>26</v>
      </c>
      <c r="CQ30" s="59"/>
      <c r="CR30" s="531" t="s">
        <v>48</v>
      </c>
      <c r="CS30" s="531"/>
      <c r="CT30" s="531"/>
      <c r="CU30" s="531"/>
      <c r="CV30" s="531"/>
      <c r="CW30" s="531"/>
      <c r="CX30" s="531"/>
      <c r="CY30" s="531"/>
      <c r="CZ30" s="531"/>
      <c r="DA30" s="531"/>
      <c r="DB30" s="307"/>
      <c r="DC30" s="203"/>
      <c r="DD30" s="203"/>
      <c r="DE30" s="203"/>
      <c r="DF30" s="203"/>
      <c r="DG30" s="203"/>
      <c r="DH30" s="203"/>
      <c r="DI30" s="203"/>
      <c r="DJ30" s="203"/>
      <c r="DK30" s="63">
        <f t="shared" si="20"/>
        <v>0</v>
      </c>
      <c r="DM30" s="51">
        <v>26</v>
      </c>
      <c r="DN30" s="59"/>
      <c r="DO30" s="531" t="s">
        <v>48</v>
      </c>
      <c r="DP30" s="531"/>
      <c r="DQ30" s="531"/>
      <c r="DR30" s="531"/>
      <c r="DS30" s="531"/>
      <c r="DT30" s="531"/>
      <c r="DU30" s="531"/>
      <c r="DV30" s="531"/>
      <c r="DW30" s="531"/>
      <c r="DX30" s="531"/>
      <c r="DY30" s="307"/>
      <c r="DZ30" s="203"/>
      <c r="EA30" s="203"/>
      <c r="EB30" s="203"/>
      <c r="EC30" s="203"/>
      <c r="ED30" s="203"/>
      <c r="EE30" s="203"/>
      <c r="EF30" s="203"/>
      <c r="EG30" s="203"/>
      <c r="EH30" s="63">
        <f t="shared" si="21"/>
        <v>0</v>
      </c>
      <c r="EJ30" s="51">
        <v>26</v>
      </c>
      <c r="EK30" s="59"/>
      <c r="EL30" s="531" t="s">
        <v>48</v>
      </c>
      <c r="EM30" s="531"/>
      <c r="EN30" s="531"/>
      <c r="EO30" s="531"/>
      <c r="EP30" s="531"/>
      <c r="EQ30" s="531"/>
      <c r="ER30" s="531"/>
      <c r="ES30" s="531"/>
      <c r="ET30" s="531"/>
      <c r="EU30" s="531"/>
      <c r="EV30" s="307"/>
      <c r="EW30" s="203"/>
      <c r="EX30" s="203"/>
      <c r="EY30" s="203"/>
      <c r="EZ30" s="203"/>
      <c r="FA30" s="203"/>
      <c r="FB30" s="203"/>
      <c r="FC30" s="203"/>
      <c r="FD30" s="203"/>
      <c r="FE30" s="63">
        <f t="shared" si="22"/>
        <v>0</v>
      </c>
      <c r="FG30" s="51">
        <v>26</v>
      </c>
      <c r="FH30" s="59"/>
      <c r="FI30" s="531" t="s">
        <v>48</v>
      </c>
      <c r="FJ30" s="531"/>
      <c r="FK30" s="531"/>
      <c r="FL30" s="531"/>
      <c r="FM30" s="531"/>
      <c r="FN30" s="531"/>
      <c r="FO30" s="531"/>
      <c r="FP30" s="531"/>
      <c r="FQ30" s="531"/>
      <c r="FR30" s="531"/>
      <c r="FS30" s="307"/>
      <c r="FT30" s="203"/>
      <c r="FU30" s="203"/>
      <c r="FV30" s="203"/>
      <c r="FW30" s="203"/>
      <c r="FX30" s="203"/>
      <c r="FY30" s="203"/>
      <c r="FZ30" s="203"/>
      <c r="GA30" s="203"/>
      <c r="GB30" s="63">
        <f t="shared" si="23"/>
        <v>0</v>
      </c>
      <c r="GD30" s="51">
        <v>26</v>
      </c>
      <c r="GE30" s="59"/>
      <c r="GF30" s="531" t="s">
        <v>48</v>
      </c>
      <c r="GG30" s="531"/>
      <c r="GH30" s="531"/>
      <c r="GI30" s="531"/>
      <c r="GJ30" s="531"/>
      <c r="GK30" s="531"/>
      <c r="GL30" s="531"/>
      <c r="GM30" s="531"/>
      <c r="GN30" s="531"/>
      <c r="GO30" s="531"/>
      <c r="GP30" s="307"/>
      <c r="GQ30" s="203"/>
      <c r="GR30" s="203"/>
      <c r="GS30" s="203"/>
      <c r="GT30" s="203"/>
      <c r="GU30" s="203"/>
      <c r="GV30" s="203"/>
      <c r="GW30" s="203"/>
      <c r="GX30" s="203"/>
      <c r="GY30" s="63">
        <f t="shared" si="24"/>
        <v>0</v>
      </c>
      <c r="HA30" s="51">
        <v>26</v>
      </c>
      <c r="HB30" s="59"/>
      <c r="HC30" s="531" t="s">
        <v>48</v>
      </c>
      <c r="HD30" s="531"/>
      <c r="HE30" s="531"/>
      <c r="HF30" s="531"/>
      <c r="HG30" s="531"/>
      <c r="HH30" s="531"/>
      <c r="HI30" s="531"/>
      <c r="HJ30" s="531"/>
      <c r="HK30" s="531"/>
      <c r="HL30" s="531"/>
      <c r="HM30" s="307"/>
      <c r="HN30" s="203"/>
      <c r="HO30" s="203"/>
      <c r="HP30" s="203"/>
      <c r="HQ30" s="203"/>
      <c r="HR30" s="203"/>
      <c r="HS30" s="203"/>
      <c r="HT30" s="203"/>
      <c r="HU30" s="203"/>
      <c r="HV30" s="63">
        <f t="shared" si="25"/>
        <v>0</v>
      </c>
      <c r="HX30" s="51">
        <v>26</v>
      </c>
      <c r="HY30" s="59"/>
      <c r="HZ30" s="531" t="s">
        <v>48</v>
      </c>
      <c r="IA30" s="531"/>
      <c r="IB30" s="531"/>
      <c r="IC30" s="531"/>
      <c r="ID30" s="531"/>
      <c r="IE30" s="531"/>
      <c r="IF30" s="531"/>
      <c r="IG30" s="531"/>
      <c r="IH30" s="531"/>
      <c r="II30" s="531"/>
      <c r="IJ30" s="307"/>
      <c r="IK30" s="203"/>
      <c r="IL30" s="203"/>
      <c r="IM30" s="203"/>
      <c r="IN30" s="203"/>
      <c r="IO30" s="203"/>
      <c r="IP30" s="203"/>
      <c r="IQ30" s="203"/>
      <c r="IR30" s="203"/>
      <c r="IS30" s="63">
        <f t="shared" si="26"/>
        <v>0</v>
      </c>
      <c r="IU30" s="51">
        <v>26</v>
      </c>
      <c r="IV30" s="59"/>
      <c r="IW30" s="531" t="s">
        <v>48</v>
      </c>
      <c r="IX30" s="531"/>
      <c r="IY30" s="531"/>
      <c r="IZ30" s="531"/>
      <c r="JA30" s="531"/>
      <c r="JB30" s="531"/>
      <c r="JC30" s="531"/>
      <c r="JD30" s="531"/>
      <c r="JE30" s="531"/>
      <c r="JF30" s="531"/>
      <c r="JG30" s="307"/>
      <c r="JH30" s="203"/>
      <c r="JI30" s="203"/>
      <c r="JJ30" s="203"/>
      <c r="JK30" s="203"/>
      <c r="JL30" s="203"/>
      <c r="JM30" s="203"/>
      <c r="JN30" s="203"/>
      <c r="JO30" s="203"/>
      <c r="JP30" s="63">
        <f t="shared" si="27"/>
        <v>0</v>
      </c>
      <c r="JR30" s="51">
        <v>26</v>
      </c>
      <c r="JS30" s="59"/>
      <c r="JT30" s="531" t="s">
        <v>48</v>
      </c>
      <c r="JU30" s="531"/>
      <c r="JV30" s="531"/>
      <c r="JW30" s="531"/>
      <c r="JX30" s="531"/>
      <c r="JY30" s="531"/>
      <c r="JZ30" s="531"/>
      <c r="KA30" s="531"/>
      <c r="KB30" s="531"/>
      <c r="KC30" s="531"/>
      <c r="KD30" s="307"/>
      <c r="KE30" s="203"/>
      <c r="KF30" s="203"/>
      <c r="KG30" s="203"/>
      <c r="KH30" s="203"/>
      <c r="KI30" s="203"/>
      <c r="KJ30" s="203"/>
      <c r="KK30" s="203"/>
      <c r="KL30" s="203"/>
      <c r="KM30" s="63">
        <f t="shared" si="28"/>
        <v>0</v>
      </c>
      <c r="KO30" s="51">
        <v>26</v>
      </c>
      <c r="KP30" s="59"/>
      <c r="KQ30" s="531" t="s">
        <v>48</v>
      </c>
      <c r="KR30" s="531"/>
      <c r="KS30" s="531"/>
      <c r="KT30" s="531"/>
      <c r="KU30" s="531"/>
      <c r="KV30" s="531"/>
      <c r="KW30" s="531"/>
      <c r="KX30" s="531"/>
      <c r="KY30" s="531"/>
      <c r="KZ30" s="531"/>
      <c r="LA30" s="307"/>
      <c r="LB30" s="203"/>
      <c r="LC30" s="203"/>
      <c r="LD30" s="203"/>
      <c r="LE30" s="203"/>
      <c r="LF30" s="203"/>
      <c r="LG30" s="203"/>
      <c r="LH30" s="203"/>
      <c r="LI30" s="203"/>
      <c r="LJ30" s="63">
        <f t="shared" si="29"/>
        <v>0</v>
      </c>
      <c r="LL30" s="51">
        <v>26</v>
      </c>
      <c r="LM30" s="59"/>
      <c r="LN30" s="531" t="s">
        <v>48</v>
      </c>
      <c r="LO30" s="531"/>
      <c r="LP30" s="531"/>
      <c r="LQ30" s="531"/>
      <c r="LR30" s="531"/>
      <c r="LS30" s="531"/>
      <c r="LT30" s="531"/>
      <c r="LU30" s="531"/>
      <c r="LV30" s="531"/>
      <c r="LW30" s="531"/>
      <c r="LX30" s="307"/>
      <c r="LY30" s="203"/>
      <c r="LZ30" s="203"/>
      <c r="MA30" s="203"/>
      <c r="MB30" s="203"/>
      <c r="MC30" s="203"/>
      <c r="MD30" s="203"/>
      <c r="ME30" s="203"/>
      <c r="MF30" s="203"/>
      <c r="MG30" s="63">
        <f t="shared" si="30"/>
        <v>0</v>
      </c>
      <c r="MI30" s="51">
        <v>26</v>
      </c>
      <c r="MJ30" s="59"/>
      <c r="MK30" s="531" t="s">
        <v>48</v>
      </c>
      <c r="ML30" s="531"/>
      <c r="MM30" s="531"/>
      <c r="MN30" s="531"/>
      <c r="MO30" s="531"/>
      <c r="MP30" s="531"/>
      <c r="MQ30" s="531"/>
      <c r="MR30" s="531"/>
      <c r="MS30" s="531"/>
      <c r="MT30" s="531"/>
      <c r="MU30" s="307"/>
      <c r="MV30" s="203"/>
      <c r="MW30" s="203"/>
      <c r="MX30" s="203"/>
      <c r="MY30" s="203"/>
      <c r="MZ30" s="203"/>
      <c r="NA30" s="203"/>
      <c r="NB30" s="203"/>
      <c r="NC30" s="203"/>
      <c r="ND30" s="63">
        <f t="shared" si="31"/>
        <v>0</v>
      </c>
      <c r="NF30" s="51">
        <v>26</v>
      </c>
      <c r="NG30" s="59"/>
      <c r="NH30" s="531" t="s">
        <v>48</v>
      </c>
      <c r="NI30" s="531"/>
      <c r="NJ30" s="531"/>
      <c r="NK30" s="531"/>
      <c r="NL30" s="531"/>
      <c r="NM30" s="531"/>
      <c r="NN30" s="531"/>
      <c r="NO30" s="531"/>
      <c r="NP30" s="531"/>
      <c r="NQ30" s="531"/>
      <c r="NR30" s="307"/>
      <c r="NS30" s="203"/>
      <c r="NT30" s="203"/>
      <c r="NU30" s="203"/>
      <c r="NV30" s="203"/>
      <c r="NW30" s="203"/>
      <c r="NX30" s="203"/>
      <c r="NY30" s="203"/>
      <c r="NZ30" s="203"/>
      <c r="OA30" s="63">
        <f t="shared" si="32"/>
        <v>0</v>
      </c>
    </row>
    <row r="31" spans="1:391" s="20" customFormat="1" ht="16.5" customHeight="1" x14ac:dyDescent="0.2">
      <c r="A31" s="13"/>
      <c r="B31" s="51">
        <v>27</v>
      </c>
      <c r="C31" s="59"/>
      <c r="D31" s="531" t="s">
        <v>49</v>
      </c>
      <c r="E31" s="531"/>
      <c r="F31" s="531"/>
      <c r="G31" s="531"/>
      <c r="H31" s="531"/>
      <c r="I31" s="531"/>
      <c r="J31" s="531"/>
      <c r="K31" s="531"/>
      <c r="L31" s="531"/>
      <c r="M31" s="531"/>
      <c r="N31" s="307"/>
      <c r="O31" s="203"/>
      <c r="P31" s="203"/>
      <c r="Q31" s="203"/>
      <c r="R31" s="203"/>
      <c r="S31" s="203"/>
      <c r="T31" s="203"/>
      <c r="U31" s="203"/>
      <c r="V31" s="203"/>
      <c r="W31" s="63">
        <f t="shared" si="16"/>
        <v>0</v>
      </c>
      <c r="Y31" s="51">
        <v>27</v>
      </c>
      <c r="Z31" s="59"/>
      <c r="AA31" s="531" t="s">
        <v>49</v>
      </c>
      <c r="AB31" s="531"/>
      <c r="AC31" s="531"/>
      <c r="AD31" s="531"/>
      <c r="AE31" s="531"/>
      <c r="AF31" s="531"/>
      <c r="AG31" s="531"/>
      <c r="AH31" s="531"/>
      <c r="AI31" s="531"/>
      <c r="AJ31" s="531"/>
      <c r="AK31" s="307"/>
      <c r="AL31" s="203"/>
      <c r="AM31" s="203"/>
      <c r="AN31" s="203"/>
      <c r="AO31" s="203"/>
      <c r="AP31" s="203"/>
      <c r="AQ31" s="203"/>
      <c r="AR31" s="203"/>
      <c r="AS31" s="203"/>
      <c r="AT31" s="63">
        <f t="shared" si="17"/>
        <v>0</v>
      </c>
      <c r="AV31" s="51">
        <v>27</v>
      </c>
      <c r="AW31" s="59"/>
      <c r="AX31" s="531" t="s">
        <v>49</v>
      </c>
      <c r="AY31" s="531"/>
      <c r="AZ31" s="531"/>
      <c r="BA31" s="531"/>
      <c r="BB31" s="531"/>
      <c r="BC31" s="531"/>
      <c r="BD31" s="531"/>
      <c r="BE31" s="531"/>
      <c r="BF31" s="531"/>
      <c r="BG31" s="531"/>
      <c r="BH31" s="307"/>
      <c r="BI31" s="203"/>
      <c r="BJ31" s="203"/>
      <c r="BK31" s="203"/>
      <c r="BL31" s="203"/>
      <c r="BM31" s="203"/>
      <c r="BN31" s="203"/>
      <c r="BO31" s="203"/>
      <c r="BP31" s="203"/>
      <c r="BQ31" s="63">
        <f t="shared" si="18"/>
        <v>0</v>
      </c>
      <c r="BS31" s="51">
        <v>27</v>
      </c>
      <c r="BT31" s="59"/>
      <c r="BU31" s="531" t="s">
        <v>49</v>
      </c>
      <c r="BV31" s="531"/>
      <c r="BW31" s="531"/>
      <c r="BX31" s="531"/>
      <c r="BY31" s="531"/>
      <c r="BZ31" s="531"/>
      <c r="CA31" s="531"/>
      <c r="CB31" s="531"/>
      <c r="CC31" s="531"/>
      <c r="CD31" s="531"/>
      <c r="CE31" s="307"/>
      <c r="CF31" s="203"/>
      <c r="CG31" s="203"/>
      <c r="CH31" s="203"/>
      <c r="CI31" s="203"/>
      <c r="CJ31" s="203"/>
      <c r="CK31" s="203"/>
      <c r="CL31" s="203"/>
      <c r="CM31" s="203"/>
      <c r="CN31" s="63">
        <f t="shared" si="19"/>
        <v>0</v>
      </c>
      <c r="CP31" s="51">
        <v>27</v>
      </c>
      <c r="CQ31" s="59"/>
      <c r="CR31" s="531" t="s">
        <v>49</v>
      </c>
      <c r="CS31" s="531"/>
      <c r="CT31" s="531"/>
      <c r="CU31" s="531"/>
      <c r="CV31" s="531"/>
      <c r="CW31" s="531"/>
      <c r="CX31" s="531"/>
      <c r="CY31" s="531"/>
      <c r="CZ31" s="531"/>
      <c r="DA31" s="531"/>
      <c r="DB31" s="307"/>
      <c r="DC31" s="203"/>
      <c r="DD31" s="203"/>
      <c r="DE31" s="203"/>
      <c r="DF31" s="203"/>
      <c r="DG31" s="203"/>
      <c r="DH31" s="203"/>
      <c r="DI31" s="203"/>
      <c r="DJ31" s="203"/>
      <c r="DK31" s="63">
        <f t="shared" si="20"/>
        <v>0</v>
      </c>
      <c r="DM31" s="51">
        <v>27</v>
      </c>
      <c r="DN31" s="59"/>
      <c r="DO31" s="531" t="s">
        <v>49</v>
      </c>
      <c r="DP31" s="531"/>
      <c r="DQ31" s="531"/>
      <c r="DR31" s="531"/>
      <c r="DS31" s="531"/>
      <c r="DT31" s="531"/>
      <c r="DU31" s="531"/>
      <c r="DV31" s="531"/>
      <c r="DW31" s="531"/>
      <c r="DX31" s="531"/>
      <c r="DY31" s="307"/>
      <c r="DZ31" s="203"/>
      <c r="EA31" s="203"/>
      <c r="EB31" s="203"/>
      <c r="EC31" s="203"/>
      <c r="ED31" s="203"/>
      <c r="EE31" s="203"/>
      <c r="EF31" s="203"/>
      <c r="EG31" s="203"/>
      <c r="EH31" s="63">
        <f t="shared" si="21"/>
        <v>0</v>
      </c>
      <c r="EJ31" s="51">
        <v>27</v>
      </c>
      <c r="EK31" s="59"/>
      <c r="EL31" s="531" t="s">
        <v>49</v>
      </c>
      <c r="EM31" s="531"/>
      <c r="EN31" s="531"/>
      <c r="EO31" s="531"/>
      <c r="EP31" s="531"/>
      <c r="EQ31" s="531"/>
      <c r="ER31" s="531"/>
      <c r="ES31" s="531"/>
      <c r="ET31" s="531"/>
      <c r="EU31" s="531"/>
      <c r="EV31" s="307"/>
      <c r="EW31" s="203"/>
      <c r="EX31" s="203"/>
      <c r="EY31" s="203"/>
      <c r="EZ31" s="203"/>
      <c r="FA31" s="203"/>
      <c r="FB31" s="203"/>
      <c r="FC31" s="203"/>
      <c r="FD31" s="203"/>
      <c r="FE31" s="63">
        <f t="shared" si="22"/>
        <v>0</v>
      </c>
      <c r="FG31" s="51">
        <v>27</v>
      </c>
      <c r="FH31" s="59"/>
      <c r="FI31" s="531" t="s">
        <v>49</v>
      </c>
      <c r="FJ31" s="531"/>
      <c r="FK31" s="531"/>
      <c r="FL31" s="531"/>
      <c r="FM31" s="531"/>
      <c r="FN31" s="531"/>
      <c r="FO31" s="531"/>
      <c r="FP31" s="531"/>
      <c r="FQ31" s="531"/>
      <c r="FR31" s="531"/>
      <c r="FS31" s="307"/>
      <c r="FT31" s="203"/>
      <c r="FU31" s="203"/>
      <c r="FV31" s="203"/>
      <c r="FW31" s="203"/>
      <c r="FX31" s="203"/>
      <c r="FY31" s="203"/>
      <c r="FZ31" s="203"/>
      <c r="GA31" s="203"/>
      <c r="GB31" s="63">
        <f t="shared" si="23"/>
        <v>0</v>
      </c>
      <c r="GD31" s="51">
        <v>27</v>
      </c>
      <c r="GE31" s="59"/>
      <c r="GF31" s="531" t="s">
        <v>49</v>
      </c>
      <c r="GG31" s="531"/>
      <c r="GH31" s="531"/>
      <c r="GI31" s="531"/>
      <c r="GJ31" s="531"/>
      <c r="GK31" s="531"/>
      <c r="GL31" s="531"/>
      <c r="GM31" s="531"/>
      <c r="GN31" s="531"/>
      <c r="GO31" s="531"/>
      <c r="GP31" s="307"/>
      <c r="GQ31" s="203"/>
      <c r="GR31" s="203"/>
      <c r="GS31" s="203"/>
      <c r="GT31" s="203"/>
      <c r="GU31" s="203"/>
      <c r="GV31" s="203"/>
      <c r="GW31" s="203"/>
      <c r="GX31" s="203"/>
      <c r="GY31" s="63">
        <f t="shared" si="24"/>
        <v>0</v>
      </c>
      <c r="HA31" s="51">
        <v>27</v>
      </c>
      <c r="HB31" s="59"/>
      <c r="HC31" s="531" t="s">
        <v>49</v>
      </c>
      <c r="HD31" s="531"/>
      <c r="HE31" s="531"/>
      <c r="HF31" s="531"/>
      <c r="HG31" s="531"/>
      <c r="HH31" s="531"/>
      <c r="HI31" s="531"/>
      <c r="HJ31" s="531"/>
      <c r="HK31" s="531"/>
      <c r="HL31" s="531"/>
      <c r="HM31" s="307"/>
      <c r="HN31" s="203"/>
      <c r="HO31" s="203"/>
      <c r="HP31" s="203"/>
      <c r="HQ31" s="203"/>
      <c r="HR31" s="203"/>
      <c r="HS31" s="203"/>
      <c r="HT31" s="203"/>
      <c r="HU31" s="203"/>
      <c r="HV31" s="63">
        <f t="shared" si="25"/>
        <v>0</v>
      </c>
      <c r="HX31" s="51">
        <v>27</v>
      </c>
      <c r="HY31" s="59"/>
      <c r="HZ31" s="531" t="s">
        <v>49</v>
      </c>
      <c r="IA31" s="531"/>
      <c r="IB31" s="531"/>
      <c r="IC31" s="531"/>
      <c r="ID31" s="531"/>
      <c r="IE31" s="531"/>
      <c r="IF31" s="531"/>
      <c r="IG31" s="531"/>
      <c r="IH31" s="531"/>
      <c r="II31" s="531"/>
      <c r="IJ31" s="307"/>
      <c r="IK31" s="203"/>
      <c r="IL31" s="203"/>
      <c r="IM31" s="203"/>
      <c r="IN31" s="203"/>
      <c r="IO31" s="203"/>
      <c r="IP31" s="203"/>
      <c r="IQ31" s="203"/>
      <c r="IR31" s="203"/>
      <c r="IS31" s="63">
        <f t="shared" si="26"/>
        <v>0</v>
      </c>
      <c r="IU31" s="51">
        <v>27</v>
      </c>
      <c r="IV31" s="59"/>
      <c r="IW31" s="531" t="s">
        <v>49</v>
      </c>
      <c r="IX31" s="531"/>
      <c r="IY31" s="531"/>
      <c r="IZ31" s="531"/>
      <c r="JA31" s="531"/>
      <c r="JB31" s="531"/>
      <c r="JC31" s="531"/>
      <c r="JD31" s="531"/>
      <c r="JE31" s="531"/>
      <c r="JF31" s="531"/>
      <c r="JG31" s="307"/>
      <c r="JH31" s="203"/>
      <c r="JI31" s="203"/>
      <c r="JJ31" s="203"/>
      <c r="JK31" s="203"/>
      <c r="JL31" s="203"/>
      <c r="JM31" s="203"/>
      <c r="JN31" s="203"/>
      <c r="JO31" s="203"/>
      <c r="JP31" s="63">
        <f t="shared" si="27"/>
        <v>0</v>
      </c>
      <c r="JR31" s="51">
        <v>27</v>
      </c>
      <c r="JS31" s="59"/>
      <c r="JT31" s="531" t="s">
        <v>49</v>
      </c>
      <c r="JU31" s="531"/>
      <c r="JV31" s="531"/>
      <c r="JW31" s="531"/>
      <c r="JX31" s="531"/>
      <c r="JY31" s="531"/>
      <c r="JZ31" s="531"/>
      <c r="KA31" s="531"/>
      <c r="KB31" s="531"/>
      <c r="KC31" s="531"/>
      <c r="KD31" s="307"/>
      <c r="KE31" s="203"/>
      <c r="KF31" s="203"/>
      <c r="KG31" s="203"/>
      <c r="KH31" s="203"/>
      <c r="KI31" s="203"/>
      <c r="KJ31" s="203"/>
      <c r="KK31" s="203"/>
      <c r="KL31" s="203"/>
      <c r="KM31" s="63">
        <f t="shared" si="28"/>
        <v>0</v>
      </c>
      <c r="KO31" s="51">
        <v>27</v>
      </c>
      <c r="KP31" s="59"/>
      <c r="KQ31" s="531" t="s">
        <v>49</v>
      </c>
      <c r="KR31" s="531"/>
      <c r="KS31" s="531"/>
      <c r="KT31" s="531"/>
      <c r="KU31" s="531"/>
      <c r="KV31" s="531"/>
      <c r="KW31" s="531"/>
      <c r="KX31" s="531"/>
      <c r="KY31" s="531"/>
      <c r="KZ31" s="531"/>
      <c r="LA31" s="307"/>
      <c r="LB31" s="203"/>
      <c r="LC31" s="203"/>
      <c r="LD31" s="203"/>
      <c r="LE31" s="203"/>
      <c r="LF31" s="203"/>
      <c r="LG31" s="203"/>
      <c r="LH31" s="203"/>
      <c r="LI31" s="203"/>
      <c r="LJ31" s="63">
        <f t="shared" si="29"/>
        <v>0</v>
      </c>
      <c r="LL31" s="51">
        <v>27</v>
      </c>
      <c r="LM31" s="59"/>
      <c r="LN31" s="531" t="s">
        <v>49</v>
      </c>
      <c r="LO31" s="531"/>
      <c r="LP31" s="531"/>
      <c r="LQ31" s="531"/>
      <c r="LR31" s="531"/>
      <c r="LS31" s="531"/>
      <c r="LT31" s="531"/>
      <c r="LU31" s="531"/>
      <c r="LV31" s="531"/>
      <c r="LW31" s="531"/>
      <c r="LX31" s="307"/>
      <c r="LY31" s="203"/>
      <c r="LZ31" s="203"/>
      <c r="MA31" s="203"/>
      <c r="MB31" s="203"/>
      <c r="MC31" s="203"/>
      <c r="MD31" s="203"/>
      <c r="ME31" s="203"/>
      <c r="MF31" s="203"/>
      <c r="MG31" s="63">
        <f t="shared" si="30"/>
        <v>0</v>
      </c>
      <c r="MI31" s="51">
        <v>27</v>
      </c>
      <c r="MJ31" s="59"/>
      <c r="MK31" s="531" t="s">
        <v>49</v>
      </c>
      <c r="ML31" s="531"/>
      <c r="MM31" s="531"/>
      <c r="MN31" s="531"/>
      <c r="MO31" s="531"/>
      <c r="MP31" s="531"/>
      <c r="MQ31" s="531"/>
      <c r="MR31" s="531"/>
      <c r="MS31" s="531"/>
      <c r="MT31" s="531"/>
      <c r="MU31" s="307"/>
      <c r="MV31" s="203"/>
      <c r="MW31" s="203"/>
      <c r="MX31" s="203"/>
      <c r="MY31" s="203"/>
      <c r="MZ31" s="203"/>
      <c r="NA31" s="203"/>
      <c r="NB31" s="203"/>
      <c r="NC31" s="203"/>
      <c r="ND31" s="63">
        <f t="shared" si="31"/>
        <v>0</v>
      </c>
      <c r="NF31" s="51">
        <v>27</v>
      </c>
      <c r="NG31" s="59"/>
      <c r="NH31" s="531" t="s">
        <v>49</v>
      </c>
      <c r="NI31" s="531"/>
      <c r="NJ31" s="531"/>
      <c r="NK31" s="531"/>
      <c r="NL31" s="531"/>
      <c r="NM31" s="531"/>
      <c r="NN31" s="531"/>
      <c r="NO31" s="531"/>
      <c r="NP31" s="531"/>
      <c r="NQ31" s="531"/>
      <c r="NR31" s="307"/>
      <c r="NS31" s="203"/>
      <c r="NT31" s="203"/>
      <c r="NU31" s="203"/>
      <c r="NV31" s="203"/>
      <c r="NW31" s="203"/>
      <c r="NX31" s="203"/>
      <c r="NY31" s="203"/>
      <c r="NZ31" s="203"/>
      <c r="OA31" s="63">
        <f t="shared" si="32"/>
        <v>0</v>
      </c>
    </row>
    <row r="32" spans="1:391" s="20" customFormat="1" ht="16.5" customHeight="1" x14ac:dyDescent="0.2">
      <c r="A32" s="13"/>
      <c r="B32" s="51">
        <v>28</v>
      </c>
      <c r="C32" s="59"/>
      <c r="D32" s="531" t="s">
        <v>50</v>
      </c>
      <c r="E32" s="531"/>
      <c r="F32" s="531"/>
      <c r="G32" s="531"/>
      <c r="H32" s="531"/>
      <c r="I32" s="531"/>
      <c r="J32" s="531"/>
      <c r="K32" s="531"/>
      <c r="L32" s="531"/>
      <c r="M32" s="531"/>
      <c r="N32" s="307"/>
      <c r="O32" s="203"/>
      <c r="P32" s="203"/>
      <c r="Q32" s="203"/>
      <c r="R32" s="203"/>
      <c r="S32" s="203"/>
      <c r="T32" s="203"/>
      <c r="U32" s="203"/>
      <c r="V32" s="203"/>
      <c r="W32" s="63">
        <f t="shared" si="16"/>
        <v>0</v>
      </c>
      <c r="Y32" s="51">
        <v>28</v>
      </c>
      <c r="Z32" s="59"/>
      <c r="AA32" s="531" t="s">
        <v>50</v>
      </c>
      <c r="AB32" s="531"/>
      <c r="AC32" s="531"/>
      <c r="AD32" s="531"/>
      <c r="AE32" s="531"/>
      <c r="AF32" s="531"/>
      <c r="AG32" s="531"/>
      <c r="AH32" s="531"/>
      <c r="AI32" s="531"/>
      <c r="AJ32" s="531"/>
      <c r="AK32" s="307"/>
      <c r="AL32" s="203"/>
      <c r="AM32" s="203"/>
      <c r="AN32" s="203"/>
      <c r="AO32" s="203"/>
      <c r="AP32" s="203"/>
      <c r="AQ32" s="203"/>
      <c r="AR32" s="203"/>
      <c r="AS32" s="203"/>
      <c r="AT32" s="63">
        <f t="shared" si="17"/>
        <v>0</v>
      </c>
      <c r="AV32" s="51">
        <v>28</v>
      </c>
      <c r="AW32" s="59"/>
      <c r="AX32" s="531" t="s">
        <v>50</v>
      </c>
      <c r="AY32" s="531"/>
      <c r="AZ32" s="531"/>
      <c r="BA32" s="531"/>
      <c r="BB32" s="531"/>
      <c r="BC32" s="531"/>
      <c r="BD32" s="531"/>
      <c r="BE32" s="531"/>
      <c r="BF32" s="531"/>
      <c r="BG32" s="531"/>
      <c r="BH32" s="307"/>
      <c r="BI32" s="203"/>
      <c r="BJ32" s="203"/>
      <c r="BK32" s="203"/>
      <c r="BL32" s="203"/>
      <c r="BM32" s="203"/>
      <c r="BN32" s="203"/>
      <c r="BO32" s="203"/>
      <c r="BP32" s="203"/>
      <c r="BQ32" s="63">
        <f t="shared" si="18"/>
        <v>0</v>
      </c>
      <c r="BS32" s="51">
        <v>28</v>
      </c>
      <c r="BT32" s="59"/>
      <c r="BU32" s="531" t="s">
        <v>50</v>
      </c>
      <c r="BV32" s="531"/>
      <c r="BW32" s="531"/>
      <c r="BX32" s="531"/>
      <c r="BY32" s="531"/>
      <c r="BZ32" s="531"/>
      <c r="CA32" s="531"/>
      <c r="CB32" s="531"/>
      <c r="CC32" s="531"/>
      <c r="CD32" s="531"/>
      <c r="CE32" s="307"/>
      <c r="CF32" s="203"/>
      <c r="CG32" s="203"/>
      <c r="CH32" s="203"/>
      <c r="CI32" s="203"/>
      <c r="CJ32" s="203"/>
      <c r="CK32" s="203"/>
      <c r="CL32" s="203"/>
      <c r="CM32" s="203"/>
      <c r="CN32" s="63">
        <f t="shared" si="19"/>
        <v>0</v>
      </c>
      <c r="CP32" s="51">
        <v>28</v>
      </c>
      <c r="CQ32" s="59"/>
      <c r="CR32" s="531" t="s">
        <v>50</v>
      </c>
      <c r="CS32" s="531"/>
      <c r="CT32" s="531"/>
      <c r="CU32" s="531"/>
      <c r="CV32" s="531"/>
      <c r="CW32" s="531"/>
      <c r="CX32" s="531"/>
      <c r="CY32" s="531"/>
      <c r="CZ32" s="531"/>
      <c r="DA32" s="531"/>
      <c r="DB32" s="307"/>
      <c r="DC32" s="203"/>
      <c r="DD32" s="203"/>
      <c r="DE32" s="203"/>
      <c r="DF32" s="203"/>
      <c r="DG32" s="203"/>
      <c r="DH32" s="203"/>
      <c r="DI32" s="203"/>
      <c r="DJ32" s="203"/>
      <c r="DK32" s="63">
        <f t="shared" si="20"/>
        <v>0</v>
      </c>
      <c r="DM32" s="51">
        <v>28</v>
      </c>
      <c r="DN32" s="59"/>
      <c r="DO32" s="531" t="s">
        <v>50</v>
      </c>
      <c r="DP32" s="531"/>
      <c r="DQ32" s="531"/>
      <c r="DR32" s="531"/>
      <c r="DS32" s="531"/>
      <c r="DT32" s="531"/>
      <c r="DU32" s="531"/>
      <c r="DV32" s="531"/>
      <c r="DW32" s="531"/>
      <c r="DX32" s="531"/>
      <c r="DY32" s="307"/>
      <c r="DZ32" s="203"/>
      <c r="EA32" s="203"/>
      <c r="EB32" s="203"/>
      <c r="EC32" s="203"/>
      <c r="ED32" s="203"/>
      <c r="EE32" s="203"/>
      <c r="EF32" s="203"/>
      <c r="EG32" s="203"/>
      <c r="EH32" s="63">
        <f t="shared" si="21"/>
        <v>0</v>
      </c>
      <c r="EJ32" s="51">
        <v>28</v>
      </c>
      <c r="EK32" s="59"/>
      <c r="EL32" s="531" t="s">
        <v>50</v>
      </c>
      <c r="EM32" s="531"/>
      <c r="EN32" s="531"/>
      <c r="EO32" s="531"/>
      <c r="EP32" s="531"/>
      <c r="EQ32" s="531"/>
      <c r="ER32" s="531"/>
      <c r="ES32" s="531"/>
      <c r="ET32" s="531"/>
      <c r="EU32" s="531"/>
      <c r="EV32" s="307"/>
      <c r="EW32" s="203"/>
      <c r="EX32" s="203"/>
      <c r="EY32" s="203"/>
      <c r="EZ32" s="203"/>
      <c r="FA32" s="203"/>
      <c r="FB32" s="203"/>
      <c r="FC32" s="203"/>
      <c r="FD32" s="203"/>
      <c r="FE32" s="63">
        <f t="shared" si="22"/>
        <v>0</v>
      </c>
      <c r="FG32" s="51">
        <v>28</v>
      </c>
      <c r="FH32" s="59"/>
      <c r="FI32" s="531" t="s">
        <v>50</v>
      </c>
      <c r="FJ32" s="531"/>
      <c r="FK32" s="531"/>
      <c r="FL32" s="531"/>
      <c r="FM32" s="531"/>
      <c r="FN32" s="531"/>
      <c r="FO32" s="531"/>
      <c r="FP32" s="531"/>
      <c r="FQ32" s="531"/>
      <c r="FR32" s="531"/>
      <c r="FS32" s="307"/>
      <c r="FT32" s="203"/>
      <c r="FU32" s="203"/>
      <c r="FV32" s="203"/>
      <c r="FW32" s="203"/>
      <c r="FX32" s="203"/>
      <c r="FY32" s="203"/>
      <c r="FZ32" s="203"/>
      <c r="GA32" s="203"/>
      <c r="GB32" s="63">
        <f t="shared" si="23"/>
        <v>0</v>
      </c>
      <c r="GD32" s="51">
        <v>28</v>
      </c>
      <c r="GE32" s="59"/>
      <c r="GF32" s="531" t="s">
        <v>50</v>
      </c>
      <c r="GG32" s="531"/>
      <c r="GH32" s="531"/>
      <c r="GI32" s="531"/>
      <c r="GJ32" s="531"/>
      <c r="GK32" s="531"/>
      <c r="GL32" s="531"/>
      <c r="GM32" s="531"/>
      <c r="GN32" s="531"/>
      <c r="GO32" s="531"/>
      <c r="GP32" s="307"/>
      <c r="GQ32" s="203"/>
      <c r="GR32" s="203"/>
      <c r="GS32" s="203"/>
      <c r="GT32" s="203"/>
      <c r="GU32" s="203"/>
      <c r="GV32" s="203"/>
      <c r="GW32" s="203"/>
      <c r="GX32" s="203"/>
      <c r="GY32" s="63">
        <f t="shared" si="24"/>
        <v>0</v>
      </c>
      <c r="HA32" s="51">
        <v>28</v>
      </c>
      <c r="HB32" s="59"/>
      <c r="HC32" s="531" t="s">
        <v>50</v>
      </c>
      <c r="HD32" s="531"/>
      <c r="HE32" s="531"/>
      <c r="HF32" s="531"/>
      <c r="HG32" s="531"/>
      <c r="HH32" s="531"/>
      <c r="HI32" s="531"/>
      <c r="HJ32" s="531"/>
      <c r="HK32" s="531"/>
      <c r="HL32" s="531"/>
      <c r="HM32" s="307"/>
      <c r="HN32" s="203"/>
      <c r="HO32" s="203"/>
      <c r="HP32" s="203"/>
      <c r="HQ32" s="203"/>
      <c r="HR32" s="203"/>
      <c r="HS32" s="203"/>
      <c r="HT32" s="203"/>
      <c r="HU32" s="203"/>
      <c r="HV32" s="63">
        <f t="shared" si="25"/>
        <v>0</v>
      </c>
      <c r="HX32" s="51">
        <v>28</v>
      </c>
      <c r="HY32" s="59"/>
      <c r="HZ32" s="531" t="s">
        <v>50</v>
      </c>
      <c r="IA32" s="531"/>
      <c r="IB32" s="531"/>
      <c r="IC32" s="531"/>
      <c r="ID32" s="531"/>
      <c r="IE32" s="531"/>
      <c r="IF32" s="531"/>
      <c r="IG32" s="531"/>
      <c r="IH32" s="531"/>
      <c r="II32" s="531"/>
      <c r="IJ32" s="307"/>
      <c r="IK32" s="203"/>
      <c r="IL32" s="203"/>
      <c r="IM32" s="203"/>
      <c r="IN32" s="203"/>
      <c r="IO32" s="203"/>
      <c r="IP32" s="203"/>
      <c r="IQ32" s="203"/>
      <c r="IR32" s="203"/>
      <c r="IS32" s="63">
        <f t="shared" si="26"/>
        <v>0</v>
      </c>
      <c r="IU32" s="51">
        <v>28</v>
      </c>
      <c r="IV32" s="59"/>
      <c r="IW32" s="531" t="s">
        <v>50</v>
      </c>
      <c r="IX32" s="531"/>
      <c r="IY32" s="531"/>
      <c r="IZ32" s="531"/>
      <c r="JA32" s="531"/>
      <c r="JB32" s="531"/>
      <c r="JC32" s="531"/>
      <c r="JD32" s="531"/>
      <c r="JE32" s="531"/>
      <c r="JF32" s="531"/>
      <c r="JG32" s="307"/>
      <c r="JH32" s="203"/>
      <c r="JI32" s="203"/>
      <c r="JJ32" s="203"/>
      <c r="JK32" s="203"/>
      <c r="JL32" s="203"/>
      <c r="JM32" s="203"/>
      <c r="JN32" s="203"/>
      <c r="JO32" s="203"/>
      <c r="JP32" s="63">
        <f t="shared" si="27"/>
        <v>0</v>
      </c>
      <c r="JR32" s="51">
        <v>28</v>
      </c>
      <c r="JS32" s="59"/>
      <c r="JT32" s="531" t="s">
        <v>50</v>
      </c>
      <c r="JU32" s="531"/>
      <c r="JV32" s="531"/>
      <c r="JW32" s="531"/>
      <c r="JX32" s="531"/>
      <c r="JY32" s="531"/>
      <c r="JZ32" s="531"/>
      <c r="KA32" s="531"/>
      <c r="KB32" s="531"/>
      <c r="KC32" s="531"/>
      <c r="KD32" s="307"/>
      <c r="KE32" s="203"/>
      <c r="KF32" s="203"/>
      <c r="KG32" s="203"/>
      <c r="KH32" s="203"/>
      <c r="KI32" s="203"/>
      <c r="KJ32" s="203"/>
      <c r="KK32" s="203"/>
      <c r="KL32" s="203"/>
      <c r="KM32" s="63">
        <f t="shared" si="28"/>
        <v>0</v>
      </c>
      <c r="KO32" s="51">
        <v>28</v>
      </c>
      <c r="KP32" s="59"/>
      <c r="KQ32" s="531" t="s">
        <v>50</v>
      </c>
      <c r="KR32" s="531"/>
      <c r="KS32" s="531"/>
      <c r="KT32" s="531"/>
      <c r="KU32" s="531"/>
      <c r="KV32" s="531"/>
      <c r="KW32" s="531"/>
      <c r="KX32" s="531"/>
      <c r="KY32" s="531"/>
      <c r="KZ32" s="531"/>
      <c r="LA32" s="307"/>
      <c r="LB32" s="203"/>
      <c r="LC32" s="203"/>
      <c r="LD32" s="203"/>
      <c r="LE32" s="203"/>
      <c r="LF32" s="203"/>
      <c r="LG32" s="203"/>
      <c r="LH32" s="203"/>
      <c r="LI32" s="203"/>
      <c r="LJ32" s="63">
        <f t="shared" si="29"/>
        <v>0</v>
      </c>
      <c r="LL32" s="51">
        <v>28</v>
      </c>
      <c r="LM32" s="59"/>
      <c r="LN32" s="531" t="s">
        <v>50</v>
      </c>
      <c r="LO32" s="531"/>
      <c r="LP32" s="531"/>
      <c r="LQ32" s="531"/>
      <c r="LR32" s="531"/>
      <c r="LS32" s="531"/>
      <c r="LT32" s="531"/>
      <c r="LU32" s="531"/>
      <c r="LV32" s="531"/>
      <c r="LW32" s="531"/>
      <c r="LX32" s="307"/>
      <c r="LY32" s="203"/>
      <c r="LZ32" s="203"/>
      <c r="MA32" s="203"/>
      <c r="MB32" s="203"/>
      <c r="MC32" s="203"/>
      <c r="MD32" s="203"/>
      <c r="ME32" s="203"/>
      <c r="MF32" s="203"/>
      <c r="MG32" s="63">
        <f t="shared" si="30"/>
        <v>0</v>
      </c>
      <c r="MI32" s="51">
        <v>28</v>
      </c>
      <c r="MJ32" s="59"/>
      <c r="MK32" s="531" t="s">
        <v>50</v>
      </c>
      <c r="ML32" s="531"/>
      <c r="MM32" s="531"/>
      <c r="MN32" s="531"/>
      <c r="MO32" s="531"/>
      <c r="MP32" s="531"/>
      <c r="MQ32" s="531"/>
      <c r="MR32" s="531"/>
      <c r="MS32" s="531"/>
      <c r="MT32" s="531"/>
      <c r="MU32" s="307"/>
      <c r="MV32" s="203"/>
      <c r="MW32" s="203"/>
      <c r="MX32" s="203"/>
      <c r="MY32" s="203"/>
      <c r="MZ32" s="203"/>
      <c r="NA32" s="203"/>
      <c r="NB32" s="203"/>
      <c r="NC32" s="203"/>
      <c r="ND32" s="63">
        <f t="shared" si="31"/>
        <v>0</v>
      </c>
      <c r="NF32" s="51">
        <v>28</v>
      </c>
      <c r="NG32" s="59"/>
      <c r="NH32" s="531" t="s">
        <v>50</v>
      </c>
      <c r="NI32" s="531"/>
      <c r="NJ32" s="531"/>
      <c r="NK32" s="531"/>
      <c r="NL32" s="531"/>
      <c r="NM32" s="531"/>
      <c r="NN32" s="531"/>
      <c r="NO32" s="531"/>
      <c r="NP32" s="531"/>
      <c r="NQ32" s="531"/>
      <c r="NR32" s="307"/>
      <c r="NS32" s="203"/>
      <c r="NT32" s="203"/>
      <c r="NU32" s="203"/>
      <c r="NV32" s="203"/>
      <c r="NW32" s="203"/>
      <c r="NX32" s="203"/>
      <c r="NY32" s="203"/>
      <c r="NZ32" s="203"/>
      <c r="OA32" s="63">
        <f t="shared" si="32"/>
        <v>0</v>
      </c>
    </row>
    <row r="33" spans="1:391" s="20" customFormat="1" ht="16.5" customHeight="1" x14ac:dyDescent="0.2">
      <c r="A33" s="13"/>
      <c r="B33" s="52">
        <v>29</v>
      </c>
      <c r="C33" s="59"/>
      <c r="D33" s="531" t="s">
        <v>51</v>
      </c>
      <c r="E33" s="531"/>
      <c r="F33" s="531"/>
      <c r="G33" s="531"/>
      <c r="H33" s="531"/>
      <c r="I33" s="531"/>
      <c r="J33" s="531"/>
      <c r="K33" s="531"/>
      <c r="L33" s="531"/>
      <c r="M33" s="531"/>
      <c r="N33" s="307"/>
      <c r="O33" s="203"/>
      <c r="P33" s="203"/>
      <c r="Q33" s="203"/>
      <c r="R33" s="203"/>
      <c r="S33" s="203"/>
      <c r="T33" s="203"/>
      <c r="U33" s="203"/>
      <c r="V33" s="203"/>
      <c r="W33" s="63">
        <f t="shared" si="16"/>
        <v>0</v>
      </c>
      <c r="Y33" s="52">
        <v>29</v>
      </c>
      <c r="Z33" s="59"/>
      <c r="AA33" s="531" t="s">
        <v>51</v>
      </c>
      <c r="AB33" s="531"/>
      <c r="AC33" s="531"/>
      <c r="AD33" s="531"/>
      <c r="AE33" s="531"/>
      <c r="AF33" s="531"/>
      <c r="AG33" s="531"/>
      <c r="AH33" s="531"/>
      <c r="AI33" s="531"/>
      <c r="AJ33" s="531"/>
      <c r="AK33" s="307"/>
      <c r="AL33" s="203"/>
      <c r="AM33" s="203"/>
      <c r="AN33" s="203"/>
      <c r="AO33" s="203"/>
      <c r="AP33" s="203"/>
      <c r="AQ33" s="203"/>
      <c r="AR33" s="203"/>
      <c r="AS33" s="203"/>
      <c r="AT33" s="63">
        <f t="shared" si="17"/>
        <v>0</v>
      </c>
      <c r="AV33" s="52">
        <v>29</v>
      </c>
      <c r="AW33" s="59"/>
      <c r="AX33" s="531" t="s">
        <v>51</v>
      </c>
      <c r="AY33" s="531"/>
      <c r="AZ33" s="531"/>
      <c r="BA33" s="531"/>
      <c r="BB33" s="531"/>
      <c r="BC33" s="531"/>
      <c r="BD33" s="531"/>
      <c r="BE33" s="531"/>
      <c r="BF33" s="531"/>
      <c r="BG33" s="531"/>
      <c r="BH33" s="307"/>
      <c r="BI33" s="203"/>
      <c r="BJ33" s="203"/>
      <c r="BK33" s="203"/>
      <c r="BL33" s="203"/>
      <c r="BM33" s="203"/>
      <c r="BN33" s="203"/>
      <c r="BO33" s="203"/>
      <c r="BP33" s="203"/>
      <c r="BQ33" s="63">
        <f t="shared" si="18"/>
        <v>0</v>
      </c>
      <c r="BS33" s="52">
        <v>29</v>
      </c>
      <c r="BT33" s="59"/>
      <c r="BU33" s="531" t="s">
        <v>51</v>
      </c>
      <c r="BV33" s="531"/>
      <c r="BW33" s="531"/>
      <c r="BX33" s="531"/>
      <c r="BY33" s="531"/>
      <c r="BZ33" s="531"/>
      <c r="CA33" s="531"/>
      <c r="CB33" s="531"/>
      <c r="CC33" s="531"/>
      <c r="CD33" s="531"/>
      <c r="CE33" s="307"/>
      <c r="CF33" s="203"/>
      <c r="CG33" s="203"/>
      <c r="CH33" s="203"/>
      <c r="CI33" s="203"/>
      <c r="CJ33" s="203"/>
      <c r="CK33" s="203"/>
      <c r="CL33" s="203"/>
      <c r="CM33" s="203"/>
      <c r="CN33" s="63">
        <f t="shared" si="19"/>
        <v>0</v>
      </c>
      <c r="CP33" s="52">
        <v>29</v>
      </c>
      <c r="CQ33" s="59"/>
      <c r="CR33" s="531" t="s">
        <v>51</v>
      </c>
      <c r="CS33" s="531"/>
      <c r="CT33" s="531"/>
      <c r="CU33" s="531"/>
      <c r="CV33" s="531"/>
      <c r="CW33" s="531"/>
      <c r="CX33" s="531"/>
      <c r="CY33" s="531"/>
      <c r="CZ33" s="531"/>
      <c r="DA33" s="531"/>
      <c r="DB33" s="307"/>
      <c r="DC33" s="203"/>
      <c r="DD33" s="203"/>
      <c r="DE33" s="203"/>
      <c r="DF33" s="203"/>
      <c r="DG33" s="203"/>
      <c r="DH33" s="203"/>
      <c r="DI33" s="203"/>
      <c r="DJ33" s="203"/>
      <c r="DK33" s="63">
        <f t="shared" si="20"/>
        <v>0</v>
      </c>
      <c r="DM33" s="52">
        <v>29</v>
      </c>
      <c r="DN33" s="59"/>
      <c r="DO33" s="531" t="s">
        <v>51</v>
      </c>
      <c r="DP33" s="531"/>
      <c r="DQ33" s="531"/>
      <c r="DR33" s="531"/>
      <c r="DS33" s="531"/>
      <c r="DT33" s="531"/>
      <c r="DU33" s="531"/>
      <c r="DV33" s="531"/>
      <c r="DW33" s="531"/>
      <c r="DX33" s="531"/>
      <c r="DY33" s="307"/>
      <c r="DZ33" s="203"/>
      <c r="EA33" s="203"/>
      <c r="EB33" s="203"/>
      <c r="EC33" s="203"/>
      <c r="ED33" s="203"/>
      <c r="EE33" s="203"/>
      <c r="EF33" s="203"/>
      <c r="EG33" s="203"/>
      <c r="EH33" s="63">
        <f t="shared" si="21"/>
        <v>0</v>
      </c>
      <c r="EJ33" s="52">
        <v>29</v>
      </c>
      <c r="EK33" s="59"/>
      <c r="EL33" s="531" t="s">
        <v>51</v>
      </c>
      <c r="EM33" s="531"/>
      <c r="EN33" s="531"/>
      <c r="EO33" s="531"/>
      <c r="EP33" s="531"/>
      <c r="EQ33" s="531"/>
      <c r="ER33" s="531"/>
      <c r="ES33" s="531"/>
      <c r="ET33" s="531"/>
      <c r="EU33" s="531"/>
      <c r="EV33" s="307"/>
      <c r="EW33" s="203"/>
      <c r="EX33" s="203"/>
      <c r="EY33" s="203"/>
      <c r="EZ33" s="203"/>
      <c r="FA33" s="203"/>
      <c r="FB33" s="203"/>
      <c r="FC33" s="203"/>
      <c r="FD33" s="203"/>
      <c r="FE33" s="63">
        <f t="shared" si="22"/>
        <v>0</v>
      </c>
      <c r="FG33" s="52">
        <v>29</v>
      </c>
      <c r="FH33" s="59"/>
      <c r="FI33" s="531" t="s">
        <v>51</v>
      </c>
      <c r="FJ33" s="531"/>
      <c r="FK33" s="531"/>
      <c r="FL33" s="531"/>
      <c r="FM33" s="531"/>
      <c r="FN33" s="531"/>
      <c r="FO33" s="531"/>
      <c r="FP33" s="531"/>
      <c r="FQ33" s="531"/>
      <c r="FR33" s="531"/>
      <c r="FS33" s="307"/>
      <c r="FT33" s="203"/>
      <c r="FU33" s="203"/>
      <c r="FV33" s="203"/>
      <c r="FW33" s="203"/>
      <c r="FX33" s="203"/>
      <c r="FY33" s="203"/>
      <c r="FZ33" s="203"/>
      <c r="GA33" s="203"/>
      <c r="GB33" s="63">
        <f t="shared" si="23"/>
        <v>0</v>
      </c>
      <c r="GD33" s="52">
        <v>29</v>
      </c>
      <c r="GE33" s="59"/>
      <c r="GF33" s="531" t="s">
        <v>51</v>
      </c>
      <c r="GG33" s="531"/>
      <c r="GH33" s="531"/>
      <c r="GI33" s="531"/>
      <c r="GJ33" s="531"/>
      <c r="GK33" s="531"/>
      <c r="GL33" s="531"/>
      <c r="GM33" s="531"/>
      <c r="GN33" s="531"/>
      <c r="GO33" s="531"/>
      <c r="GP33" s="307"/>
      <c r="GQ33" s="203"/>
      <c r="GR33" s="203"/>
      <c r="GS33" s="203"/>
      <c r="GT33" s="203"/>
      <c r="GU33" s="203"/>
      <c r="GV33" s="203"/>
      <c r="GW33" s="203"/>
      <c r="GX33" s="203"/>
      <c r="GY33" s="63">
        <f t="shared" si="24"/>
        <v>0</v>
      </c>
      <c r="HA33" s="52">
        <v>29</v>
      </c>
      <c r="HB33" s="59"/>
      <c r="HC33" s="531" t="s">
        <v>51</v>
      </c>
      <c r="HD33" s="531"/>
      <c r="HE33" s="531"/>
      <c r="HF33" s="531"/>
      <c r="HG33" s="531"/>
      <c r="HH33" s="531"/>
      <c r="HI33" s="531"/>
      <c r="HJ33" s="531"/>
      <c r="HK33" s="531"/>
      <c r="HL33" s="531"/>
      <c r="HM33" s="307"/>
      <c r="HN33" s="203"/>
      <c r="HO33" s="203"/>
      <c r="HP33" s="203"/>
      <c r="HQ33" s="203"/>
      <c r="HR33" s="203"/>
      <c r="HS33" s="203"/>
      <c r="HT33" s="203"/>
      <c r="HU33" s="203"/>
      <c r="HV33" s="63">
        <f t="shared" si="25"/>
        <v>0</v>
      </c>
      <c r="HX33" s="52">
        <v>29</v>
      </c>
      <c r="HY33" s="59"/>
      <c r="HZ33" s="531" t="s">
        <v>51</v>
      </c>
      <c r="IA33" s="531"/>
      <c r="IB33" s="531"/>
      <c r="IC33" s="531"/>
      <c r="ID33" s="531"/>
      <c r="IE33" s="531"/>
      <c r="IF33" s="531"/>
      <c r="IG33" s="531"/>
      <c r="IH33" s="531"/>
      <c r="II33" s="531"/>
      <c r="IJ33" s="307"/>
      <c r="IK33" s="203"/>
      <c r="IL33" s="203"/>
      <c r="IM33" s="203"/>
      <c r="IN33" s="203"/>
      <c r="IO33" s="203"/>
      <c r="IP33" s="203"/>
      <c r="IQ33" s="203"/>
      <c r="IR33" s="203"/>
      <c r="IS33" s="63">
        <f t="shared" si="26"/>
        <v>0</v>
      </c>
      <c r="IU33" s="52">
        <v>29</v>
      </c>
      <c r="IV33" s="59"/>
      <c r="IW33" s="531" t="s">
        <v>51</v>
      </c>
      <c r="IX33" s="531"/>
      <c r="IY33" s="531"/>
      <c r="IZ33" s="531"/>
      <c r="JA33" s="531"/>
      <c r="JB33" s="531"/>
      <c r="JC33" s="531"/>
      <c r="JD33" s="531"/>
      <c r="JE33" s="531"/>
      <c r="JF33" s="531"/>
      <c r="JG33" s="307"/>
      <c r="JH33" s="203"/>
      <c r="JI33" s="203"/>
      <c r="JJ33" s="203"/>
      <c r="JK33" s="203"/>
      <c r="JL33" s="203"/>
      <c r="JM33" s="203"/>
      <c r="JN33" s="203"/>
      <c r="JO33" s="203"/>
      <c r="JP33" s="63">
        <f t="shared" si="27"/>
        <v>0</v>
      </c>
      <c r="JR33" s="52">
        <v>29</v>
      </c>
      <c r="JS33" s="59"/>
      <c r="JT33" s="531" t="s">
        <v>51</v>
      </c>
      <c r="JU33" s="531"/>
      <c r="JV33" s="531"/>
      <c r="JW33" s="531"/>
      <c r="JX33" s="531"/>
      <c r="JY33" s="531"/>
      <c r="JZ33" s="531"/>
      <c r="KA33" s="531"/>
      <c r="KB33" s="531"/>
      <c r="KC33" s="531"/>
      <c r="KD33" s="307"/>
      <c r="KE33" s="203"/>
      <c r="KF33" s="203"/>
      <c r="KG33" s="203"/>
      <c r="KH33" s="203"/>
      <c r="KI33" s="203"/>
      <c r="KJ33" s="203"/>
      <c r="KK33" s="203"/>
      <c r="KL33" s="203"/>
      <c r="KM33" s="63">
        <f t="shared" si="28"/>
        <v>0</v>
      </c>
      <c r="KO33" s="52">
        <v>29</v>
      </c>
      <c r="KP33" s="59"/>
      <c r="KQ33" s="531" t="s">
        <v>51</v>
      </c>
      <c r="KR33" s="531"/>
      <c r="KS33" s="531"/>
      <c r="KT33" s="531"/>
      <c r="KU33" s="531"/>
      <c r="KV33" s="531"/>
      <c r="KW33" s="531"/>
      <c r="KX33" s="531"/>
      <c r="KY33" s="531"/>
      <c r="KZ33" s="531"/>
      <c r="LA33" s="307"/>
      <c r="LB33" s="203"/>
      <c r="LC33" s="203"/>
      <c r="LD33" s="203"/>
      <c r="LE33" s="203"/>
      <c r="LF33" s="203"/>
      <c r="LG33" s="203"/>
      <c r="LH33" s="203"/>
      <c r="LI33" s="203"/>
      <c r="LJ33" s="63">
        <f t="shared" si="29"/>
        <v>0</v>
      </c>
      <c r="LL33" s="52">
        <v>29</v>
      </c>
      <c r="LM33" s="59"/>
      <c r="LN33" s="531" t="s">
        <v>51</v>
      </c>
      <c r="LO33" s="531"/>
      <c r="LP33" s="531"/>
      <c r="LQ33" s="531"/>
      <c r="LR33" s="531"/>
      <c r="LS33" s="531"/>
      <c r="LT33" s="531"/>
      <c r="LU33" s="531"/>
      <c r="LV33" s="531"/>
      <c r="LW33" s="531"/>
      <c r="LX33" s="307"/>
      <c r="LY33" s="203"/>
      <c r="LZ33" s="203"/>
      <c r="MA33" s="203"/>
      <c r="MB33" s="203"/>
      <c r="MC33" s="203"/>
      <c r="MD33" s="203"/>
      <c r="ME33" s="203"/>
      <c r="MF33" s="203"/>
      <c r="MG33" s="63">
        <f t="shared" si="30"/>
        <v>0</v>
      </c>
      <c r="MI33" s="52">
        <v>29</v>
      </c>
      <c r="MJ33" s="59"/>
      <c r="MK33" s="531" t="s">
        <v>51</v>
      </c>
      <c r="ML33" s="531"/>
      <c r="MM33" s="531"/>
      <c r="MN33" s="531"/>
      <c r="MO33" s="531"/>
      <c r="MP33" s="531"/>
      <c r="MQ33" s="531"/>
      <c r="MR33" s="531"/>
      <c r="MS33" s="531"/>
      <c r="MT33" s="531"/>
      <c r="MU33" s="307"/>
      <c r="MV33" s="203"/>
      <c r="MW33" s="203"/>
      <c r="MX33" s="203"/>
      <c r="MY33" s="203"/>
      <c r="MZ33" s="203"/>
      <c r="NA33" s="203"/>
      <c r="NB33" s="203"/>
      <c r="NC33" s="203"/>
      <c r="ND33" s="63">
        <f t="shared" si="31"/>
        <v>0</v>
      </c>
      <c r="NF33" s="52">
        <v>29</v>
      </c>
      <c r="NG33" s="59"/>
      <c r="NH33" s="531" t="s">
        <v>51</v>
      </c>
      <c r="NI33" s="531"/>
      <c r="NJ33" s="531"/>
      <c r="NK33" s="531"/>
      <c r="NL33" s="531"/>
      <c r="NM33" s="531"/>
      <c r="NN33" s="531"/>
      <c r="NO33" s="531"/>
      <c r="NP33" s="531"/>
      <c r="NQ33" s="531"/>
      <c r="NR33" s="307"/>
      <c r="NS33" s="203"/>
      <c r="NT33" s="203"/>
      <c r="NU33" s="203"/>
      <c r="NV33" s="203"/>
      <c r="NW33" s="203"/>
      <c r="NX33" s="203"/>
      <c r="NY33" s="203"/>
      <c r="NZ33" s="203"/>
      <c r="OA33" s="63">
        <f t="shared" si="32"/>
        <v>0</v>
      </c>
    </row>
    <row r="34" spans="1:391" s="20" customFormat="1" ht="16.5" customHeight="1" x14ac:dyDescent="0.2">
      <c r="A34" s="13"/>
      <c r="B34" s="52">
        <v>30</v>
      </c>
      <c r="C34" s="59"/>
      <c r="D34" s="531" t="s">
        <v>52</v>
      </c>
      <c r="E34" s="531"/>
      <c r="F34" s="531"/>
      <c r="G34" s="531"/>
      <c r="H34" s="531"/>
      <c r="I34" s="531"/>
      <c r="J34" s="531"/>
      <c r="K34" s="531"/>
      <c r="L34" s="531"/>
      <c r="M34" s="531"/>
      <c r="N34" s="307"/>
      <c r="O34" s="203"/>
      <c r="P34" s="203"/>
      <c r="Q34" s="203"/>
      <c r="R34" s="203"/>
      <c r="S34" s="203"/>
      <c r="T34" s="203"/>
      <c r="U34" s="203"/>
      <c r="V34" s="203"/>
      <c r="W34" s="63">
        <f t="shared" si="16"/>
        <v>0</v>
      </c>
      <c r="Y34" s="52">
        <v>30</v>
      </c>
      <c r="Z34" s="59"/>
      <c r="AA34" s="531" t="s">
        <v>52</v>
      </c>
      <c r="AB34" s="531"/>
      <c r="AC34" s="531"/>
      <c r="AD34" s="531"/>
      <c r="AE34" s="531"/>
      <c r="AF34" s="531"/>
      <c r="AG34" s="531"/>
      <c r="AH34" s="531"/>
      <c r="AI34" s="531"/>
      <c r="AJ34" s="531"/>
      <c r="AK34" s="307"/>
      <c r="AL34" s="203"/>
      <c r="AM34" s="203"/>
      <c r="AN34" s="203"/>
      <c r="AO34" s="203"/>
      <c r="AP34" s="203"/>
      <c r="AQ34" s="203"/>
      <c r="AR34" s="203"/>
      <c r="AS34" s="203"/>
      <c r="AT34" s="63">
        <f t="shared" si="17"/>
        <v>0</v>
      </c>
      <c r="AV34" s="52">
        <v>30</v>
      </c>
      <c r="AW34" s="59"/>
      <c r="AX34" s="531" t="s">
        <v>52</v>
      </c>
      <c r="AY34" s="531"/>
      <c r="AZ34" s="531"/>
      <c r="BA34" s="531"/>
      <c r="BB34" s="531"/>
      <c r="BC34" s="531"/>
      <c r="BD34" s="531"/>
      <c r="BE34" s="531"/>
      <c r="BF34" s="531"/>
      <c r="BG34" s="531"/>
      <c r="BH34" s="307"/>
      <c r="BI34" s="203"/>
      <c r="BJ34" s="203"/>
      <c r="BK34" s="203"/>
      <c r="BL34" s="203"/>
      <c r="BM34" s="203"/>
      <c r="BN34" s="203"/>
      <c r="BO34" s="203"/>
      <c r="BP34" s="203"/>
      <c r="BQ34" s="63">
        <f t="shared" si="18"/>
        <v>0</v>
      </c>
      <c r="BS34" s="52">
        <v>30</v>
      </c>
      <c r="BT34" s="59"/>
      <c r="BU34" s="531" t="s">
        <v>52</v>
      </c>
      <c r="BV34" s="531"/>
      <c r="BW34" s="531"/>
      <c r="BX34" s="531"/>
      <c r="BY34" s="531"/>
      <c r="BZ34" s="531"/>
      <c r="CA34" s="531"/>
      <c r="CB34" s="531"/>
      <c r="CC34" s="531"/>
      <c r="CD34" s="531"/>
      <c r="CE34" s="307"/>
      <c r="CF34" s="203"/>
      <c r="CG34" s="203"/>
      <c r="CH34" s="203"/>
      <c r="CI34" s="203"/>
      <c r="CJ34" s="203"/>
      <c r="CK34" s="203"/>
      <c r="CL34" s="203"/>
      <c r="CM34" s="203"/>
      <c r="CN34" s="63">
        <f t="shared" si="19"/>
        <v>0</v>
      </c>
      <c r="CP34" s="52">
        <v>30</v>
      </c>
      <c r="CQ34" s="59"/>
      <c r="CR34" s="531" t="s">
        <v>52</v>
      </c>
      <c r="CS34" s="531"/>
      <c r="CT34" s="531"/>
      <c r="CU34" s="531"/>
      <c r="CV34" s="531"/>
      <c r="CW34" s="531"/>
      <c r="CX34" s="531"/>
      <c r="CY34" s="531"/>
      <c r="CZ34" s="531"/>
      <c r="DA34" s="531"/>
      <c r="DB34" s="307"/>
      <c r="DC34" s="203"/>
      <c r="DD34" s="203"/>
      <c r="DE34" s="203"/>
      <c r="DF34" s="203"/>
      <c r="DG34" s="203"/>
      <c r="DH34" s="203"/>
      <c r="DI34" s="203"/>
      <c r="DJ34" s="203"/>
      <c r="DK34" s="63">
        <f t="shared" si="20"/>
        <v>0</v>
      </c>
      <c r="DM34" s="52">
        <v>30</v>
      </c>
      <c r="DN34" s="59"/>
      <c r="DO34" s="531" t="s">
        <v>52</v>
      </c>
      <c r="DP34" s="531"/>
      <c r="DQ34" s="531"/>
      <c r="DR34" s="531"/>
      <c r="DS34" s="531"/>
      <c r="DT34" s="531"/>
      <c r="DU34" s="531"/>
      <c r="DV34" s="531"/>
      <c r="DW34" s="531"/>
      <c r="DX34" s="531"/>
      <c r="DY34" s="307"/>
      <c r="DZ34" s="203"/>
      <c r="EA34" s="203"/>
      <c r="EB34" s="203"/>
      <c r="EC34" s="203"/>
      <c r="ED34" s="203"/>
      <c r="EE34" s="203"/>
      <c r="EF34" s="203"/>
      <c r="EG34" s="203"/>
      <c r="EH34" s="63">
        <f t="shared" si="21"/>
        <v>0</v>
      </c>
      <c r="EJ34" s="52">
        <v>30</v>
      </c>
      <c r="EK34" s="59"/>
      <c r="EL34" s="531" t="s">
        <v>52</v>
      </c>
      <c r="EM34" s="531"/>
      <c r="EN34" s="531"/>
      <c r="EO34" s="531"/>
      <c r="EP34" s="531"/>
      <c r="EQ34" s="531"/>
      <c r="ER34" s="531"/>
      <c r="ES34" s="531"/>
      <c r="ET34" s="531"/>
      <c r="EU34" s="531"/>
      <c r="EV34" s="307"/>
      <c r="EW34" s="203"/>
      <c r="EX34" s="203"/>
      <c r="EY34" s="203"/>
      <c r="EZ34" s="203"/>
      <c r="FA34" s="203"/>
      <c r="FB34" s="203"/>
      <c r="FC34" s="203"/>
      <c r="FD34" s="203"/>
      <c r="FE34" s="63">
        <f t="shared" si="22"/>
        <v>0</v>
      </c>
      <c r="FG34" s="52">
        <v>30</v>
      </c>
      <c r="FH34" s="59"/>
      <c r="FI34" s="531" t="s">
        <v>52</v>
      </c>
      <c r="FJ34" s="531"/>
      <c r="FK34" s="531"/>
      <c r="FL34" s="531"/>
      <c r="FM34" s="531"/>
      <c r="FN34" s="531"/>
      <c r="FO34" s="531"/>
      <c r="FP34" s="531"/>
      <c r="FQ34" s="531"/>
      <c r="FR34" s="531"/>
      <c r="FS34" s="307"/>
      <c r="FT34" s="203"/>
      <c r="FU34" s="203"/>
      <c r="FV34" s="203"/>
      <c r="FW34" s="203"/>
      <c r="FX34" s="203"/>
      <c r="FY34" s="203"/>
      <c r="FZ34" s="203"/>
      <c r="GA34" s="203"/>
      <c r="GB34" s="63">
        <f t="shared" si="23"/>
        <v>0</v>
      </c>
      <c r="GD34" s="52">
        <v>30</v>
      </c>
      <c r="GE34" s="59"/>
      <c r="GF34" s="531" t="s">
        <v>52</v>
      </c>
      <c r="GG34" s="531"/>
      <c r="GH34" s="531"/>
      <c r="GI34" s="531"/>
      <c r="GJ34" s="531"/>
      <c r="GK34" s="531"/>
      <c r="GL34" s="531"/>
      <c r="GM34" s="531"/>
      <c r="GN34" s="531"/>
      <c r="GO34" s="531"/>
      <c r="GP34" s="307"/>
      <c r="GQ34" s="203"/>
      <c r="GR34" s="203"/>
      <c r="GS34" s="203"/>
      <c r="GT34" s="203"/>
      <c r="GU34" s="203"/>
      <c r="GV34" s="203"/>
      <c r="GW34" s="203"/>
      <c r="GX34" s="203"/>
      <c r="GY34" s="63">
        <f t="shared" si="24"/>
        <v>0</v>
      </c>
      <c r="HA34" s="52">
        <v>30</v>
      </c>
      <c r="HB34" s="59"/>
      <c r="HC34" s="531" t="s">
        <v>52</v>
      </c>
      <c r="HD34" s="531"/>
      <c r="HE34" s="531"/>
      <c r="HF34" s="531"/>
      <c r="HG34" s="531"/>
      <c r="HH34" s="531"/>
      <c r="HI34" s="531"/>
      <c r="HJ34" s="531"/>
      <c r="HK34" s="531"/>
      <c r="HL34" s="531"/>
      <c r="HM34" s="307"/>
      <c r="HN34" s="203"/>
      <c r="HO34" s="203"/>
      <c r="HP34" s="203"/>
      <c r="HQ34" s="203"/>
      <c r="HR34" s="203"/>
      <c r="HS34" s="203"/>
      <c r="HT34" s="203"/>
      <c r="HU34" s="203"/>
      <c r="HV34" s="63">
        <f t="shared" si="25"/>
        <v>0</v>
      </c>
      <c r="HX34" s="52">
        <v>30</v>
      </c>
      <c r="HY34" s="59"/>
      <c r="HZ34" s="531" t="s">
        <v>52</v>
      </c>
      <c r="IA34" s="531"/>
      <c r="IB34" s="531"/>
      <c r="IC34" s="531"/>
      <c r="ID34" s="531"/>
      <c r="IE34" s="531"/>
      <c r="IF34" s="531"/>
      <c r="IG34" s="531"/>
      <c r="IH34" s="531"/>
      <c r="II34" s="531"/>
      <c r="IJ34" s="307"/>
      <c r="IK34" s="203"/>
      <c r="IL34" s="203"/>
      <c r="IM34" s="203"/>
      <c r="IN34" s="203"/>
      <c r="IO34" s="203"/>
      <c r="IP34" s="203"/>
      <c r="IQ34" s="203"/>
      <c r="IR34" s="203"/>
      <c r="IS34" s="63">
        <f t="shared" si="26"/>
        <v>0</v>
      </c>
      <c r="IU34" s="52">
        <v>30</v>
      </c>
      <c r="IV34" s="59"/>
      <c r="IW34" s="531" t="s">
        <v>52</v>
      </c>
      <c r="IX34" s="531"/>
      <c r="IY34" s="531"/>
      <c r="IZ34" s="531"/>
      <c r="JA34" s="531"/>
      <c r="JB34" s="531"/>
      <c r="JC34" s="531"/>
      <c r="JD34" s="531"/>
      <c r="JE34" s="531"/>
      <c r="JF34" s="531"/>
      <c r="JG34" s="307"/>
      <c r="JH34" s="203"/>
      <c r="JI34" s="203"/>
      <c r="JJ34" s="203"/>
      <c r="JK34" s="203"/>
      <c r="JL34" s="203"/>
      <c r="JM34" s="203"/>
      <c r="JN34" s="203"/>
      <c r="JO34" s="203"/>
      <c r="JP34" s="63">
        <f t="shared" si="27"/>
        <v>0</v>
      </c>
      <c r="JR34" s="52">
        <v>30</v>
      </c>
      <c r="JS34" s="59"/>
      <c r="JT34" s="531" t="s">
        <v>52</v>
      </c>
      <c r="JU34" s="531"/>
      <c r="JV34" s="531"/>
      <c r="JW34" s="531"/>
      <c r="JX34" s="531"/>
      <c r="JY34" s="531"/>
      <c r="JZ34" s="531"/>
      <c r="KA34" s="531"/>
      <c r="KB34" s="531"/>
      <c r="KC34" s="531"/>
      <c r="KD34" s="307"/>
      <c r="KE34" s="203"/>
      <c r="KF34" s="203"/>
      <c r="KG34" s="203"/>
      <c r="KH34" s="203"/>
      <c r="KI34" s="203"/>
      <c r="KJ34" s="203"/>
      <c r="KK34" s="203"/>
      <c r="KL34" s="203"/>
      <c r="KM34" s="63">
        <f t="shared" si="28"/>
        <v>0</v>
      </c>
      <c r="KO34" s="52">
        <v>30</v>
      </c>
      <c r="KP34" s="59"/>
      <c r="KQ34" s="531" t="s">
        <v>52</v>
      </c>
      <c r="KR34" s="531"/>
      <c r="KS34" s="531"/>
      <c r="KT34" s="531"/>
      <c r="KU34" s="531"/>
      <c r="KV34" s="531"/>
      <c r="KW34" s="531"/>
      <c r="KX34" s="531"/>
      <c r="KY34" s="531"/>
      <c r="KZ34" s="531"/>
      <c r="LA34" s="307"/>
      <c r="LB34" s="203"/>
      <c r="LC34" s="203"/>
      <c r="LD34" s="203"/>
      <c r="LE34" s="203"/>
      <c r="LF34" s="203"/>
      <c r="LG34" s="203"/>
      <c r="LH34" s="203"/>
      <c r="LI34" s="203"/>
      <c r="LJ34" s="63">
        <f t="shared" si="29"/>
        <v>0</v>
      </c>
      <c r="LL34" s="52">
        <v>30</v>
      </c>
      <c r="LM34" s="59"/>
      <c r="LN34" s="531" t="s">
        <v>52</v>
      </c>
      <c r="LO34" s="531"/>
      <c r="LP34" s="531"/>
      <c r="LQ34" s="531"/>
      <c r="LR34" s="531"/>
      <c r="LS34" s="531"/>
      <c r="LT34" s="531"/>
      <c r="LU34" s="531"/>
      <c r="LV34" s="531"/>
      <c r="LW34" s="531"/>
      <c r="LX34" s="307"/>
      <c r="LY34" s="203"/>
      <c r="LZ34" s="203"/>
      <c r="MA34" s="203"/>
      <c r="MB34" s="203"/>
      <c r="MC34" s="203"/>
      <c r="MD34" s="203"/>
      <c r="ME34" s="203"/>
      <c r="MF34" s="203"/>
      <c r="MG34" s="63">
        <f t="shared" si="30"/>
        <v>0</v>
      </c>
      <c r="MI34" s="52">
        <v>30</v>
      </c>
      <c r="MJ34" s="59"/>
      <c r="MK34" s="531" t="s">
        <v>52</v>
      </c>
      <c r="ML34" s="531"/>
      <c r="MM34" s="531"/>
      <c r="MN34" s="531"/>
      <c r="MO34" s="531"/>
      <c r="MP34" s="531"/>
      <c r="MQ34" s="531"/>
      <c r="MR34" s="531"/>
      <c r="MS34" s="531"/>
      <c r="MT34" s="531"/>
      <c r="MU34" s="307"/>
      <c r="MV34" s="203"/>
      <c r="MW34" s="203"/>
      <c r="MX34" s="203"/>
      <c r="MY34" s="203"/>
      <c r="MZ34" s="203"/>
      <c r="NA34" s="203"/>
      <c r="NB34" s="203"/>
      <c r="NC34" s="203"/>
      <c r="ND34" s="63">
        <f t="shared" si="31"/>
        <v>0</v>
      </c>
      <c r="NF34" s="52">
        <v>30</v>
      </c>
      <c r="NG34" s="59"/>
      <c r="NH34" s="531" t="s">
        <v>52</v>
      </c>
      <c r="NI34" s="531"/>
      <c r="NJ34" s="531"/>
      <c r="NK34" s="531"/>
      <c r="NL34" s="531"/>
      <c r="NM34" s="531"/>
      <c r="NN34" s="531"/>
      <c r="NO34" s="531"/>
      <c r="NP34" s="531"/>
      <c r="NQ34" s="531"/>
      <c r="NR34" s="307"/>
      <c r="NS34" s="203"/>
      <c r="NT34" s="203"/>
      <c r="NU34" s="203"/>
      <c r="NV34" s="203"/>
      <c r="NW34" s="203"/>
      <c r="NX34" s="203"/>
      <c r="NY34" s="203"/>
      <c r="NZ34" s="203"/>
      <c r="OA34" s="63">
        <f t="shared" si="32"/>
        <v>0</v>
      </c>
    </row>
    <row r="35" spans="1:391" s="20" customFormat="1" ht="16.5" customHeight="1" x14ac:dyDescent="0.2">
      <c r="A35" s="13"/>
      <c r="B35" s="51">
        <v>31</v>
      </c>
      <c r="C35" s="59"/>
      <c r="D35" s="531" t="s">
        <v>53</v>
      </c>
      <c r="E35" s="531"/>
      <c r="F35" s="531"/>
      <c r="G35" s="531"/>
      <c r="H35" s="531"/>
      <c r="I35" s="531"/>
      <c r="J35" s="531"/>
      <c r="K35" s="531"/>
      <c r="L35" s="531"/>
      <c r="M35" s="531"/>
      <c r="N35" s="307"/>
      <c r="O35" s="203"/>
      <c r="P35" s="203"/>
      <c r="Q35" s="203"/>
      <c r="R35" s="203"/>
      <c r="S35" s="203"/>
      <c r="T35" s="203"/>
      <c r="U35" s="203"/>
      <c r="V35" s="203"/>
      <c r="W35" s="63">
        <f t="shared" si="16"/>
        <v>0</v>
      </c>
      <c r="Y35" s="51">
        <v>31</v>
      </c>
      <c r="Z35" s="59"/>
      <c r="AA35" s="531" t="s">
        <v>53</v>
      </c>
      <c r="AB35" s="531"/>
      <c r="AC35" s="531"/>
      <c r="AD35" s="531"/>
      <c r="AE35" s="531"/>
      <c r="AF35" s="531"/>
      <c r="AG35" s="531"/>
      <c r="AH35" s="531"/>
      <c r="AI35" s="531"/>
      <c r="AJ35" s="531"/>
      <c r="AK35" s="307"/>
      <c r="AL35" s="203"/>
      <c r="AM35" s="203"/>
      <c r="AN35" s="203"/>
      <c r="AO35" s="203"/>
      <c r="AP35" s="203"/>
      <c r="AQ35" s="203"/>
      <c r="AR35" s="203"/>
      <c r="AS35" s="203"/>
      <c r="AT35" s="63">
        <f t="shared" si="17"/>
        <v>0</v>
      </c>
      <c r="AV35" s="51">
        <v>31</v>
      </c>
      <c r="AW35" s="59"/>
      <c r="AX35" s="531" t="s">
        <v>53</v>
      </c>
      <c r="AY35" s="531"/>
      <c r="AZ35" s="531"/>
      <c r="BA35" s="531"/>
      <c r="BB35" s="531"/>
      <c r="BC35" s="531"/>
      <c r="BD35" s="531"/>
      <c r="BE35" s="531"/>
      <c r="BF35" s="531"/>
      <c r="BG35" s="531"/>
      <c r="BH35" s="307"/>
      <c r="BI35" s="203"/>
      <c r="BJ35" s="203"/>
      <c r="BK35" s="203"/>
      <c r="BL35" s="203"/>
      <c r="BM35" s="203"/>
      <c r="BN35" s="203"/>
      <c r="BO35" s="203"/>
      <c r="BP35" s="203"/>
      <c r="BQ35" s="63">
        <f t="shared" si="18"/>
        <v>0</v>
      </c>
      <c r="BS35" s="51">
        <v>31</v>
      </c>
      <c r="BT35" s="59"/>
      <c r="BU35" s="531" t="s">
        <v>53</v>
      </c>
      <c r="BV35" s="531"/>
      <c r="BW35" s="531"/>
      <c r="BX35" s="531"/>
      <c r="BY35" s="531"/>
      <c r="BZ35" s="531"/>
      <c r="CA35" s="531"/>
      <c r="CB35" s="531"/>
      <c r="CC35" s="531"/>
      <c r="CD35" s="531"/>
      <c r="CE35" s="307"/>
      <c r="CF35" s="203"/>
      <c r="CG35" s="203"/>
      <c r="CH35" s="203"/>
      <c r="CI35" s="203"/>
      <c r="CJ35" s="203"/>
      <c r="CK35" s="203"/>
      <c r="CL35" s="203"/>
      <c r="CM35" s="203"/>
      <c r="CN35" s="63">
        <f t="shared" si="19"/>
        <v>0</v>
      </c>
      <c r="CP35" s="51">
        <v>31</v>
      </c>
      <c r="CQ35" s="59"/>
      <c r="CR35" s="531" t="s">
        <v>53</v>
      </c>
      <c r="CS35" s="531"/>
      <c r="CT35" s="531"/>
      <c r="CU35" s="531"/>
      <c r="CV35" s="531"/>
      <c r="CW35" s="531"/>
      <c r="CX35" s="531"/>
      <c r="CY35" s="531"/>
      <c r="CZ35" s="531"/>
      <c r="DA35" s="531"/>
      <c r="DB35" s="307"/>
      <c r="DC35" s="203"/>
      <c r="DD35" s="203"/>
      <c r="DE35" s="203"/>
      <c r="DF35" s="203"/>
      <c r="DG35" s="203"/>
      <c r="DH35" s="203"/>
      <c r="DI35" s="203"/>
      <c r="DJ35" s="203"/>
      <c r="DK35" s="63">
        <f t="shared" si="20"/>
        <v>0</v>
      </c>
      <c r="DM35" s="51">
        <v>31</v>
      </c>
      <c r="DN35" s="59"/>
      <c r="DO35" s="531" t="s">
        <v>53</v>
      </c>
      <c r="DP35" s="531"/>
      <c r="DQ35" s="531"/>
      <c r="DR35" s="531"/>
      <c r="DS35" s="531"/>
      <c r="DT35" s="531"/>
      <c r="DU35" s="531"/>
      <c r="DV35" s="531"/>
      <c r="DW35" s="531"/>
      <c r="DX35" s="531"/>
      <c r="DY35" s="307"/>
      <c r="DZ35" s="203"/>
      <c r="EA35" s="203"/>
      <c r="EB35" s="203"/>
      <c r="EC35" s="203"/>
      <c r="ED35" s="203"/>
      <c r="EE35" s="203"/>
      <c r="EF35" s="203"/>
      <c r="EG35" s="203"/>
      <c r="EH35" s="63">
        <f t="shared" si="21"/>
        <v>0</v>
      </c>
      <c r="EJ35" s="51">
        <v>31</v>
      </c>
      <c r="EK35" s="59"/>
      <c r="EL35" s="531" t="s">
        <v>53</v>
      </c>
      <c r="EM35" s="531"/>
      <c r="EN35" s="531"/>
      <c r="EO35" s="531"/>
      <c r="EP35" s="531"/>
      <c r="EQ35" s="531"/>
      <c r="ER35" s="531"/>
      <c r="ES35" s="531"/>
      <c r="ET35" s="531"/>
      <c r="EU35" s="531"/>
      <c r="EV35" s="307"/>
      <c r="EW35" s="203"/>
      <c r="EX35" s="203"/>
      <c r="EY35" s="203"/>
      <c r="EZ35" s="203"/>
      <c r="FA35" s="203"/>
      <c r="FB35" s="203"/>
      <c r="FC35" s="203"/>
      <c r="FD35" s="203"/>
      <c r="FE35" s="63">
        <f t="shared" si="22"/>
        <v>0</v>
      </c>
      <c r="FG35" s="51">
        <v>31</v>
      </c>
      <c r="FH35" s="59"/>
      <c r="FI35" s="531" t="s">
        <v>53</v>
      </c>
      <c r="FJ35" s="531"/>
      <c r="FK35" s="531"/>
      <c r="FL35" s="531"/>
      <c r="FM35" s="531"/>
      <c r="FN35" s="531"/>
      <c r="FO35" s="531"/>
      <c r="FP35" s="531"/>
      <c r="FQ35" s="531"/>
      <c r="FR35" s="531"/>
      <c r="FS35" s="307"/>
      <c r="FT35" s="203"/>
      <c r="FU35" s="203"/>
      <c r="FV35" s="203"/>
      <c r="FW35" s="203"/>
      <c r="FX35" s="203"/>
      <c r="FY35" s="203"/>
      <c r="FZ35" s="203"/>
      <c r="GA35" s="203"/>
      <c r="GB35" s="63">
        <f t="shared" si="23"/>
        <v>0</v>
      </c>
      <c r="GD35" s="51">
        <v>31</v>
      </c>
      <c r="GE35" s="59"/>
      <c r="GF35" s="531" t="s">
        <v>53</v>
      </c>
      <c r="GG35" s="531"/>
      <c r="GH35" s="531"/>
      <c r="GI35" s="531"/>
      <c r="GJ35" s="531"/>
      <c r="GK35" s="531"/>
      <c r="GL35" s="531"/>
      <c r="GM35" s="531"/>
      <c r="GN35" s="531"/>
      <c r="GO35" s="531"/>
      <c r="GP35" s="307"/>
      <c r="GQ35" s="203"/>
      <c r="GR35" s="203"/>
      <c r="GS35" s="203"/>
      <c r="GT35" s="203"/>
      <c r="GU35" s="203"/>
      <c r="GV35" s="203"/>
      <c r="GW35" s="203"/>
      <c r="GX35" s="203"/>
      <c r="GY35" s="63">
        <f t="shared" si="24"/>
        <v>0</v>
      </c>
      <c r="HA35" s="51">
        <v>31</v>
      </c>
      <c r="HB35" s="59"/>
      <c r="HC35" s="531" t="s">
        <v>53</v>
      </c>
      <c r="HD35" s="531"/>
      <c r="HE35" s="531"/>
      <c r="HF35" s="531"/>
      <c r="HG35" s="531"/>
      <c r="HH35" s="531"/>
      <c r="HI35" s="531"/>
      <c r="HJ35" s="531"/>
      <c r="HK35" s="531"/>
      <c r="HL35" s="531"/>
      <c r="HM35" s="307"/>
      <c r="HN35" s="203"/>
      <c r="HO35" s="203"/>
      <c r="HP35" s="203"/>
      <c r="HQ35" s="203"/>
      <c r="HR35" s="203"/>
      <c r="HS35" s="203"/>
      <c r="HT35" s="203"/>
      <c r="HU35" s="203"/>
      <c r="HV35" s="63">
        <f t="shared" si="25"/>
        <v>0</v>
      </c>
      <c r="HX35" s="51">
        <v>31</v>
      </c>
      <c r="HY35" s="59"/>
      <c r="HZ35" s="531" t="s">
        <v>53</v>
      </c>
      <c r="IA35" s="531"/>
      <c r="IB35" s="531"/>
      <c r="IC35" s="531"/>
      <c r="ID35" s="531"/>
      <c r="IE35" s="531"/>
      <c r="IF35" s="531"/>
      <c r="IG35" s="531"/>
      <c r="IH35" s="531"/>
      <c r="II35" s="531"/>
      <c r="IJ35" s="307"/>
      <c r="IK35" s="203"/>
      <c r="IL35" s="203"/>
      <c r="IM35" s="203"/>
      <c r="IN35" s="203"/>
      <c r="IO35" s="203"/>
      <c r="IP35" s="203"/>
      <c r="IQ35" s="203"/>
      <c r="IR35" s="203"/>
      <c r="IS35" s="63">
        <f t="shared" si="26"/>
        <v>0</v>
      </c>
      <c r="IU35" s="51">
        <v>31</v>
      </c>
      <c r="IV35" s="59"/>
      <c r="IW35" s="531" t="s">
        <v>53</v>
      </c>
      <c r="IX35" s="531"/>
      <c r="IY35" s="531"/>
      <c r="IZ35" s="531"/>
      <c r="JA35" s="531"/>
      <c r="JB35" s="531"/>
      <c r="JC35" s="531"/>
      <c r="JD35" s="531"/>
      <c r="JE35" s="531"/>
      <c r="JF35" s="531"/>
      <c r="JG35" s="307"/>
      <c r="JH35" s="203"/>
      <c r="JI35" s="203"/>
      <c r="JJ35" s="203"/>
      <c r="JK35" s="203"/>
      <c r="JL35" s="203"/>
      <c r="JM35" s="203"/>
      <c r="JN35" s="203"/>
      <c r="JO35" s="203"/>
      <c r="JP35" s="63">
        <f t="shared" si="27"/>
        <v>0</v>
      </c>
      <c r="JR35" s="51">
        <v>31</v>
      </c>
      <c r="JS35" s="59"/>
      <c r="JT35" s="531" t="s">
        <v>53</v>
      </c>
      <c r="JU35" s="531"/>
      <c r="JV35" s="531"/>
      <c r="JW35" s="531"/>
      <c r="JX35" s="531"/>
      <c r="JY35" s="531"/>
      <c r="JZ35" s="531"/>
      <c r="KA35" s="531"/>
      <c r="KB35" s="531"/>
      <c r="KC35" s="531"/>
      <c r="KD35" s="307"/>
      <c r="KE35" s="203"/>
      <c r="KF35" s="203"/>
      <c r="KG35" s="203"/>
      <c r="KH35" s="203"/>
      <c r="KI35" s="203"/>
      <c r="KJ35" s="203"/>
      <c r="KK35" s="203"/>
      <c r="KL35" s="203"/>
      <c r="KM35" s="63">
        <f t="shared" si="28"/>
        <v>0</v>
      </c>
      <c r="KO35" s="51">
        <v>31</v>
      </c>
      <c r="KP35" s="59"/>
      <c r="KQ35" s="531" t="s">
        <v>53</v>
      </c>
      <c r="KR35" s="531"/>
      <c r="KS35" s="531"/>
      <c r="KT35" s="531"/>
      <c r="KU35" s="531"/>
      <c r="KV35" s="531"/>
      <c r="KW35" s="531"/>
      <c r="KX35" s="531"/>
      <c r="KY35" s="531"/>
      <c r="KZ35" s="531"/>
      <c r="LA35" s="307"/>
      <c r="LB35" s="203"/>
      <c r="LC35" s="203"/>
      <c r="LD35" s="203"/>
      <c r="LE35" s="203"/>
      <c r="LF35" s="203"/>
      <c r="LG35" s="203"/>
      <c r="LH35" s="203"/>
      <c r="LI35" s="203"/>
      <c r="LJ35" s="63">
        <f t="shared" si="29"/>
        <v>0</v>
      </c>
      <c r="LL35" s="51">
        <v>31</v>
      </c>
      <c r="LM35" s="59"/>
      <c r="LN35" s="531" t="s">
        <v>53</v>
      </c>
      <c r="LO35" s="531"/>
      <c r="LP35" s="531"/>
      <c r="LQ35" s="531"/>
      <c r="LR35" s="531"/>
      <c r="LS35" s="531"/>
      <c r="LT35" s="531"/>
      <c r="LU35" s="531"/>
      <c r="LV35" s="531"/>
      <c r="LW35" s="531"/>
      <c r="LX35" s="307"/>
      <c r="LY35" s="203"/>
      <c r="LZ35" s="203"/>
      <c r="MA35" s="203"/>
      <c r="MB35" s="203"/>
      <c r="MC35" s="203"/>
      <c r="MD35" s="203"/>
      <c r="ME35" s="203"/>
      <c r="MF35" s="203"/>
      <c r="MG35" s="63">
        <f t="shared" si="30"/>
        <v>0</v>
      </c>
      <c r="MI35" s="51">
        <v>31</v>
      </c>
      <c r="MJ35" s="59"/>
      <c r="MK35" s="531" t="s">
        <v>53</v>
      </c>
      <c r="ML35" s="531"/>
      <c r="MM35" s="531"/>
      <c r="MN35" s="531"/>
      <c r="MO35" s="531"/>
      <c r="MP35" s="531"/>
      <c r="MQ35" s="531"/>
      <c r="MR35" s="531"/>
      <c r="MS35" s="531"/>
      <c r="MT35" s="531"/>
      <c r="MU35" s="307"/>
      <c r="MV35" s="203"/>
      <c r="MW35" s="203"/>
      <c r="MX35" s="203"/>
      <c r="MY35" s="203"/>
      <c r="MZ35" s="203"/>
      <c r="NA35" s="203"/>
      <c r="NB35" s="203"/>
      <c r="NC35" s="203"/>
      <c r="ND35" s="63">
        <f t="shared" si="31"/>
        <v>0</v>
      </c>
      <c r="NF35" s="51">
        <v>31</v>
      </c>
      <c r="NG35" s="59"/>
      <c r="NH35" s="531" t="s">
        <v>53</v>
      </c>
      <c r="NI35" s="531"/>
      <c r="NJ35" s="531"/>
      <c r="NK35" s="531"/>
      <c r="NL35" s="531"/>
      <c r="NM35" s="531"/>
      <c r="NN35" s="531"/>
      <c r="NO35" s="531"/>
      <c r="NP35" s="531"/>
      <c r="NQ35" s="531"/>
      <c r="NR35" s="307"/>
      <c r="NS35" s="203"/>
      <c r="NT35" s="203"/>
      <c r="NU35" s="203"/>
      <c r="NV35" s="203"/>
      <c r="NW35" s="203"/>
      <c r="NX35" s="203"/>
      <c r="NY35" s="203"/>
      <c r="NZ35" s="203"/>
      <c r="OA35" s="63">
        <f t="shared" si="32"/>
        <v>0</v>
      </c>
    </row>
    <row r="36" spans="1:391" s="20" customFormat="1" ht="16.5" customHeight="1" x14ac:dyDescent="0.2">
      <c r="A36" s="13"/>
      <c r="B36" s="52">
        <v>32</v>
      </c>
      <c r="C36" s="59"/>
      <c r="D36" s="531" t="s">
        <v>54</v>
      </c>
      <c r="E36" s="531"/>
      <c r="F36" s="531"/>
      <c r="G36" s="531"/>
      <c r="H36" s="531"/>
      <c r="I36" s="531"/>
      <c r="J36" s="531"/>
      <c r="K36" s="531"/>
      <c r="L36" s="531"/>
      <c r="M36" s="531"/>
      <c r="N36" s="307"/>
      <c r="O36" s="203"/>
      <c r="P36" s="203"/>
      <c r="Q36" s="203"/>
      <c r="R36" s="203"/>
      <c r="S36" s="203"/>
      <c r="T36" s="203"/>
      <c r="U36" s="203"/>
      <c r="V36" s="203"/>
      <c r="W36" s="63">
        <f t="shared" si="16"/>
        <v>0</v>
      </c>
      <c r="Y36" s="52">
        <v>32</v>
      </c>
      <c r="Z36" s="59"/>
      <c r="AA36" s="531" t="s">
        <v>54</v>
      </c>
      <c r="AB36" s="531"/>
      <c r="AC36" s="531"/>
      <c r="AD36" s="531"/>
      <c r="AE36" s="531"/>
      <c r="AF36" s="531"/>
      <c r="AG36" s="531"/>
      <c r="AH36" s="531"/>
      <c r="AI36" s="531"/>
      <c r="AJ36" s="531"/>
      <c r="AK36" s="307"/>
      <c r="AL36" s="203"/>
      <c r="AM36" s="203"/>
      <c r="AN36" s="203"/>
      <c r="AO36" s="203"/>
      <c r="AP36" s="203"/>
      <c r="AQ36" s="203"/>
      <c r="AR36" s="203"/>
      <c r="AS36" s="203"/>
      <c r="AT36" s="63">
        <f t="shared" si="17"/>
        <v>0</v>
      </c>
      <c r="AV36" s="52">
        <v>32</v>
      </c>
      <c r="AW36" s="59"/>
      <c r="AX36" s="531" t="s">
        <v>54</v>
      </c>
      <c r="AY36" s="531"/>
      <c r="AZ36" s="531"/>
      <c r="BA36" s="531"/>
      <c r="BB36" s="531"/>
      <c r="BC36" s="531"/>
      <c r="BD36" s="531"/>
      <c r="BE36" s="531"/>
      <c r="BF36" s="531"/>
      <c r="BG36" s="531"/>
      <c r="BH36" s="307"/>
      <c r="BI36" s="203"/>
      <c r="BJ36" s="203"/>
      <c r="BK36" s="203"/>
      <c r="BL36" s="203"/>
      <c r="BM36" s="203"/>
      <c r="BN36" s="203"/>
      <c r="BO36" s="203"/>
      <c r="BP36" s="203"/>
      <c r="BQ36" s="63">
        <f t="shared" si="18"/>
        <v>0</v>
      </c>
      <c r="BS36" s="52">
        <v>32</v>
      </c>
      <c r="BT36" s="59"/>
      <c r="BU36" s="531" t="s">
        <v>54</v>
      </c>
      <c r="BV36" s="531"/>
      <c r="BW36" s="531"/>
      <c r="BX36" s="531"/>
      <c r="BY36" s="531"/>
      <c r="BZ36" s="531"/>
      <c r="CA36" s="531"/>
      <c r="CB36" s="531"/>
      <c r="CC36" s="531"/>
      <c r="CD36" s="531"/>
      <c r="CE36" s="307"/>
      <c r="CF36" s="203"/>
      <c r="CG36" s="203"/>
      <c r="CH36" s="203"/>
      <c r="CI36" s="203"/>
      <c r="CJ36" s="203"/>
      <c r="CK36" s="203"/>
      <c r="CL36" s="203"/>
      <c r="CM36" s="203"/>
      <c r="CN36" s="63">
        <f t="shared" si="19"/>
        <v>0</v>
      </c>
      <c r="CP36" s="52">
        <v>32</v>
      </c>
      <c r="CQ36" s="59"/>
      <c r="CR36" s="531" t="s">
        <v>54</v>
      </c>
      <c r="CS36" s="531"/>
      <c r="CT36" s="531"/>
      <c r="CU36" s="531"/>
      <c r="CV36" s="531"/>
      <c r="CW36" s="531"/>
      <c r="CX36" s="531"/>
      <c r="CY36" s="531"/>
      <c r="CZ36" s="531"/>
      <c r="DA36" s="531"/>
      <c r="DB36" s="307"/>
      <c r="DC36" s="203"/>
      <c r="DD36" s="203"/>
      <c r="DE36" s="203"/>
      <c r="DF36" s="203"/>
      <c r="DG36" s="203"/>
      <c r="DH36" s="203"/>
      <c r="DI36" s="203"/>
      <c r="DJ36" s="203"/>
      <c r="DK36" s="63">
        <f t="shared" si="20"/>
        <v>0</v>
      </c>
      <c r="DM36" s="52">
        <v>32</v>
      </c>
      <c r="DN36" s="59"/>
      <c r="DO36" s="531" t="s">
        <v>54</v>
      </c>
      <c r="DP36" s="531"/>
      <c r="DQ36" s="531"/>
      <c r="DR36" s="531"/>
      <c r="DS36" s="531"/>
      <c r="DT36" s="531"/>
      <c r="DU36" s="531"/>
      <c r="DV36" s="531"/>
      <c r="DW36" s="531"/>
      <c r="DX36" s="531"/>
      <c r="DY36" s="307"/>
      <c r="DZ36" s="203"/>
      <c r="EA36" s="203"/>
      <c r="EB36" s="203"/>
      <c r="EC36" s="203"/>
      <c r="ED36" s="203"/>
      <c r="EE36" s="203"/>
      <c r="EF36" s="203"/>
      <c r="EG36" s="203"/>
      <c r="EH36" s="63">
        <f t="shared" si="21"/>
        <v>0</v>
      </c>
      <c r="EJ36" s="52">
        <v>32</v>
      </c>
      <c r="EK36" s="59"/>
      <c r="EL36" s="531" t="s">
        <v>54</v>
      </c>
      <c r="EM36" s="531"/>
      <c r="EN36" s="531"/>
      <c r="EO36" s="531"/>
      <c r="EP36" s="531"/>
      <c r="EQ36" s="531"/>
      <c r="ER36" s="531"/>
      <c r="ES36" s="531"/>
      <c r="ET36" s="531"/>
      <c r="EU36" s="531"/>
      <c r="EV36" s="307"/>
      <c r="EW36" s="203"/>
      <c r="EX36" s="203"/>
      <c r="EY36" s="203"/>
      <c r="EZ36" s="203"/>
      <c r="FA36" s="203"/>
      <c r="FB36" s="203"/>
      <c r="FC36" s="203"/>
      <c r="FD36" s="203"/>
      <c r="FE36" s="63">
        <f t="shared" si="22"/>
        <v>0</v>
      </c>
      <c r="FG36" s="52">
        <v>32</v>
      </c>
      <c r="FH36" s="59"/>
      <c r="FI36" s="531" t="s">
        <v>54</v>
      </c>
      <c r="FJ36" s="531"/>
      <c r="FK36" s="531"/>
      <c r="FL36" s="531"/>
      <c r="FM36" s="531"/>
      <c r="FN36" s="531"/>
      <c r="FO36" s="531"/>
      <c r="FP36" s="531"/>
      <c r="FQ36" s="531"/>
      <c r="FR36" s="531"/>
      <c r="FS36" s="307"/>
      <c r="FT36" s="203"/>
      <c r="FU36" s="203"/>
      <c r="FV36" s="203"/>
      <c r="FW36" s="203"/>
      <c r="FX36" s="203"/>
      <c r="FY36" s="203"/>
      <c r="FZ36" s="203"/>
      <c r="GA36" s="203"/>
      <c r="GB36" s="63">
        <f t="shared" si="23"/>
        <v>0</v>
      </c>
      <c r="GD36" s="52">
        <v>32</v>
      </c>
      <c r="GE36" s="59"/>
      <c r="GF36" s="531" t="s">
        <v>54</v>
      </c>
      <c r="GG36" s="531"/>
      <c r="GH36" s="531"/>
      <c r="GI36" s="531"/>
      <c r="GJ36" s="531"/>
      <c r="GK36" s="531"/>
      <c r="GL36" s="531"/>
      <c r="GM36" s="531"/>
      <c r="GN36" s="531"/>
      <c r="GO36" s="531"/>
      <c r="GP36" s="307"/>
      <c r="GQ36" s="203"/>
      <c r="GR36" s="203"/>
      <c r="GS36" s="203"/>
      <c r="GT36" s="203"/>
      <c r="GU36" s="203"/>
      <c r="GV36" s="203"/>
      <c r="GW36" s="203"/>
      <c r="GX36" s="203"/>
      <c r="GY36" s="63">
        <f t="shared" si="24"/>
        <v>0</v>
      </c>
      <c r="HA36" s="52">
        <v>32</v>
      </c>
      <c r="HB36" s="59"/>
      <c r="HC36" s="531" t="s">
        <v>54</v>
      </c>
      <c r="HD36" s="531"/>
      <c r="HE36" s="531"/>
      <c r="HF36" s="531"/>
      <c r="HG36" s="531"/>
      <c r="HH36" s="531"/>
      <c r="HI36" s="531"/>
      <c r="HJ36" s="531"/>
      <c r="HK36" s="531"/>
      <c r="HL36" s="531"/>
      <c r="HM36" s="307"/>
      <c r="HN36" s="203"/>
      <c r="HO36" s="203"/>
      <c r="HP36" s="203"/>
      <c r="HQ36" s="203"/>
      <c r="HR36" s="203"/>
      <c r="HS36" s="203"/>
      <c r="HT36" s="203"/>
      <c r="HU36" s="203"/>
      <c r="HV36" s="63">
        <f t="shared" si="25"/>
        <v>0</v>
      </c>
      <c r="HX36" s="52">
        <v>32</v>
      </c>
      <c r="HY36" s="59"/>
      <c r="HZ36" s="531" t="s">
        <v>54</v>
      </c>
      <c r="IA36" s="531"/>
      <c r="IB36" s="531"/>
      <c r="IC36" s="531"/>
      <c r="ID36" s="531"/>
      <c r="IE36" s="531"/>
      <c r="IF36" s="531"/>
      <c r="IG36" s="531"/>
      <c r="IH36" s="531"/>
      <c r="II36" s="531"/>
      <c r="IJ36" s="307"/>
      <c r="IK36" s="203"/>
      <c r="IL36" s="203"/>
      <c r="IM36" s="203"/>
      <c r="IN36" s="203"/>
      <c r="IO36" s="203"/>
      <c r="IP36" s="203"/>
      <c r="IQ36" s="203"/>
      <c r="IR36" s="203"/>
      <c r="IS36" s="63">
        <f t="shared" si="26"/>
        <v>0</v>
      </c>
      <c r="IU36" s="52">
        <v>32</v>
      </c>
      <c r="IV36" s="59"/>
      <c r="IW36" s="531" t="s">
        <v>54</v>
      </c>
      <c r="IX36" s="531"/>
      <c r="IY36" s="531"/>
      <c r="IZ36" s="531"/>
      <c r="JA36" s="531"/>
      <c r="JB36" s="531"/>
      <c r="JC36" s="531"/>
      <c r="JD36" s="531"/>
      <c r="JE36" s="531"/>
      <c r="JF36" s="531"/>
      <c r="JG36" s="307"/>
      <c r="JH36" s="203"/>
      <c r="JI36" s="203"/>
      <c r="JJ36" s="203"/>
      <c r="JK36" s="203"/>
      <c r="JL36" s="203"/>
      <c r="JM36" s="203"/>
      <c r="JN36" s="203"/>
      <c r="JO36" s="203"/>
      <c r="JP36" s="63">
        <f t="shared" si="27"/>
        <v>0</v>
      </c>
      <c r="JR36" s="52">
        <v>32</v>
      </c>
      <c r="JS36" s="59"/>
      <c r="JT36" s="531" t="s">
        <v>54</v>
      </c>
      <c r="JU36" s="531"/>
      <c r="JV36" s="531"/>
      <c r="JW36" s="531"/>
      <c r="JX36" s="531"/>
      <c r="JY36" s="531"/>
      <c r="JZ36" s="531"/>
      <c r="KA36" s="531"/>
      <c r="KB36" s="531"/>
      <c r="KC36" s="531"/>
      <c r="KD36" s="307"/>
      <c r="KE36" s="203"/>
      <c r="KF36" s="203"/>
      <c r="KG36" s="203"/>
      <c r="KH36" s="203"/>
      <c r="KI36" s="203"/>
      <c r="KJ36" s="203"/>
      <c r="KK36" s="203"/>
      <c r="KL36" s="203"/>
      <c r="KM36" s="63">
        <f t="shared" si="28"/>
        <v>0</v>
      </c>
      <c r="KO36" s="52">
        <v>32</v>
      </c>
      <c r="KP36" s="59"/>
      <c r="KQ36" s="531" t="s">
        <v>54</v>
      </c>
      <c r="KR36" s="531"/>
      <c r="KS36" s="531"/>
      <c r="KT36" s="531"/>
      <c r="KU36" s="531"/>
      <c r="KV36" s="531"/>
      <c r="KW36" s="531"/>
      <c r="KX36" s="531"/>
      <c r="KY36" s="531"/>
      <c r="KZ36" s="531"/>
      <c r="LA36" s="307"/>
      <c r="LB36" s="203"/>
      <c r="LC36" s="203"/>
      <c r="LD36" s="203"/>
      <c r="LE36" s="203"/>
      <c r="LF36" s="203"/>
      <c r="LG36" s="203"/>
      <c r="LH36" s="203"/>
      <c r="LI36" s="203"/>
      <c r="LJ36" s="63">
        <f t="shared" si="29"/>
        <v>0</v>
      </c>
      <c r="LL36" s="52">
        <v>32</v>
      </c>
      <c r="LM36" s="59"/>
      <c r="LN36" s="531" t="s">
        <v>54</v>
      </c>
      <c r="LO36" s="531"/>
      <c r="LP36" s="531"/>
      <c r="LQ36" s="531"/>
      <c r="LR36" s="531"/>
      <c r="LS36" s="531"/>
      <c r="LT36" s="531"/>
      <c r="LU36" s="531"/>
      <c r="LV36" s="531"/>
      <c r="LW36" s="531"/>
      <c r="LX36" s="307"/>
      <c r="LY36" s="203"/>
      <c r="LZ36" s="203"/>
      <c r="MA36" s="203"/>
      <c r="MB36" s="203"/>
      <c r="MC36" s="203"/>
      <c r="MD36" s="203"/>
      <c r="ME36" s="203"/>
      <c r="MF36" s="203"/>
      <c r="MG36" s="63">
        <f t="shared" si="30"/>
        <v>0</v>
      </c>
      <c r="MI36" s="52">
        <v>32</v>
      </c>
      <c r="MJ36" s="59"/>
      <c r="MK36" s="531" t="s">
        <v>54</v>
      </c>
      <c r="ML36" s="531"/>
      <c r="MM36" s="531"/>
      <c r="MN36" s="531"/>
      <c r="MO36" s="531"/>
      <c r="MP36" s="531"/>
      <c r="MQ36" s="531"/>
      <c r="MR36" s="531"/>
      <c r="MS36" s="531"/>
      <c r="MT36" s="531"/>
      <c r="MU36" s="307"/>
      <c r="MV36" s="203"/>
      <c r="MW36" s="203"/>
      <c r="MX36" s="203"/>
      <c r="MY36" s="203"/>
      <c r="MZ36" s="203"/>
      <c r="NA36" s="203"/>
      <c r="NB36" s="203"/>
      <c r="NC36" s="203"/>
      <c r="ND36" s="63">
        <f t="shared" si="31"/>
        <v>0</v>
      </c>
      <c r="NF36" s="52">
        <v>32</v>
      </c>
      <c r="NG36" s="59"/>
      <c r="NH36" s="531" t="s">
        <v>54</v>
      </c>
      <c r="NI36" s="531"/>
      <c r="NJ36" s="531"/>
      <c r="NK36" s="531"/>
      <c r="NL36" s="531"/>
      <c r="NM36" s="531"/>
      <c r="NN36" s="531"/>
      <c r="NO36" s="531"/>
      <c r="NP36" s="531"/>
      <c r="NQ36" s="531"/>
      <c r="NR36" s="307"/>
      <c r="NS36" s="203"/>
      <c r="NT36" s="203"/>
      <c r="NU36" s="203"/>
      <c r="NV36" s="203"/>
      <c r="NW36" s="203"/>
      <c r="NX36" s="203"/>
      <c r="NY36" s="203"/>
      <c r="NZ36" s="203"/>
      <c r="OA36" s="63">
        <f t="shared" si="32"/>
        <v>0</v>
      </c>
    </row>
    <row r="37" spans="1:391" s="20" customFormat="1" ht="16.5" customHeight="1" x14ac:dyDescent="0.2">
      <c r="A37" s="13"/>
      <c r="B37" s="60"/>
      <c r="C37" s="61" t="s">
        <v>34</v>
      </c>
      <c r="D37" s="531" t="s">
        <v>35</v>
      </c>
      <c r="E37" s="531"/>
      <c r="F37" s="531"/>
      <c r="G37" s="531"/>
      <c r="H37" s="531"/>
      <c r="I37" s="531"/>
      <c r="J37" s="531"/>
      <c r="K37" s="531"/>
      <c r="L37" s="531"/>
      <c r="M37" s="531"/>
      <c r="N37" s="307"/>
      <c r="O37" s="203"/>
      <c r="P37" s="203"/>
      <c r="Q37" s="203"/>
      <c r="R37" s="203"/>
      <c r="S37" s="203"/>
      <c r="T37" s="203"/>
      <c r="U37" s="203"/>
      <c r="V37" s="203"/>
      <c r="W37" s="63">
        <f t="shared" si="16"/>
        <v>0</v>
      </c>
      <c r="Y37" s="60"/>
      <c r="Z37" s="61" t="s">
        <v>34</v>
      </c>
      <c r="AA37" s="531" t="s">
        <v>35</v>
      </c>
      <c r="AB37" s="531"/>
      <c r="AC37" s="531"/>
      <c r="AD37" s="531"/>
      <c r="AE37" s="531"/>
      <c r="AF37" s="531"/>
      <c r="AG37" s="531"/>
      <c r="AH37" s="531"/>
      <c r="AI37" s="531"/>
      <c r="AJ37" s="531"/>
      <c r="AK37" s="307"/>
      <c r="AL37" s="203"/>
      <c r="AM37" s="203"/>
      <c r="AN37" s="203"/>
      <c r="AO37" s="203"/>
      <c r="AP37" s="203"/>
      <c r="AQ37" s="203"/>
      <c r="AR37" s="203"/>
      <c r="AS37" s="203"/>
      <c r="AT37" s="63">
        <f t="shared" si="17"/>
        <v>0</v>
      </c>
      <c r="AV37" s="60"/>
      <c r="AW37" s="61" t="s">
        <v>34</v>
      </c>
      <c r="AX37" s="531" t="s">
        <v>35</v>
      </c>
      <c r="AY37" s="531"/>
      <c r="AZ37" s="531"/>
      <c r="BA37" s="531"/>
      <c r="BB37" s="531"/>
      <c r="BC37" s="531"/>
      <c r="BD37" s="531"/>
      <c r="BE37" s="531"/>
      <c r="BF37" s="531"/>
      <c r="BG37" s="531"/>
      <c r="BH37" s="307"/>
      <c r="BI37" s="203"/>
      <c r="BJ37" s="203"/>
      <c r="BK37" s="203"/>
      <c r="BL37" s="203"/>
      <c r="BM37" s="203"/>
      <c r="BN37" s="203"/>
      <c r="BO37" s="203"/>
      <c r="BP37" s="203"/>
      <c r="BQ37" s="63">
        <f t="shared" si="18"/>
        <v>0</v>
      </c>
      <c r="BS37" s="60"/>
      <c r="BT37" s="61" t="s">
        <v>34</v>
      </c>
      <c r="BU37" s="531" t="s">
        <v>35</v>
      </c>
      <c r="BV37" s="531"/>
      <c r="BW37" s="531"/>
      <c r="BX37" s="531"/>
      <c r="BY37" s="531"/>
      <c r="BZ37" s="531"/>
      <c r="CA37" s="531"/>
      <c r="CB37" s="531"/>
      <c r="CC37" s="531"/>
      <c r="CD37" s="531"/>
      <c r="CE37" s="307"/>
      <c r="CF37" s="203"/>
      <c r="CG37" s="203"/>
      <c r="CH37" s="203"/>
      <c r="CI37" s="203"/>
      <c r="CJ37" s="203"/>
      <c r="CK37" s="203"/>
      <c r="CL37" s="203"/>
      <c r="CM37" s="203"/>
      <c r="CN37" s="63">
        <f t="shared" si="19"/>
        <v>0</v>
      </c>
      <c r="CP37" s="60"/>
      <c r="CQ37" s="61" t="s">
        <v>34</v>
      </c>
      <c r="CR37" s="531" t="s">
        <v>35</v>
      </c>
      <c r="CS37" s="531"/>
      <c r="CT37" s="531"/>
      <c r="CU37" s="531"/>
      <c r="CV37" s="531"/>
      <c r="CW37" s="531"/>
      <c r="CX37" s="531"/>
      <c r="CY37" s="531"/>
      <c r="CZ37" s="531"/>
      <c r="DA37" s="531"/>
      <c r="DB37" s="307"/>
      <c r="DC37" s="203"/>
      <c r="DD37" s="203"/>
      <c r="DE37" s="203"/>
      <c r="DF37" s="203"/>
      <c r="DG37" s="203"/>
      <c r="DH37" s="203"/>
      <c r="DI37" s="203"/>
      <c r="DJ37" s="203"/>
      <c r="DK37" s="63">
        <f t="shared" si="20"/>
        <v>0</v>
      </c>
      <c r="DM37" s="60"/>
      <c r="DN37" s="61" t="s">
        <v>34</v>
      </c>
      <c r="DO37" s="531" t="s">
        <v>35</v>
      </c>
      <c r="DP37" s="531"/>
      <c r="DQ37" s="531"/>
      <c r="DR37" s="531"/>
      <c r="DS37" s="531"/>
      <c r="DT37" s="531"/>
      <c r="DU37" s="531"/>
      <c r="DV37" s="531"/>
      <c r="DW37" s="531"/>
      <c r="DX37" s="531"/>
      <c r="DY37" s="307"/>
      <c r="DZ37" s="203"/>
      <c r="EA37" s="203"/>
      <c r="EB37" s="203"/>
      <c r="EC37" s="203"/>
      <c r="ED37" s="203"/>
      <c r="EE37" s="203"/>
      <c r="EF37" s="203"/>
      <c r="EG37" s="203"/>
      <c r="EH37" s="63">
        <f t="shared" si="21"/>
        <v>0</v>
      </c>
      <c r="EJ37" s="60"/>
      <c r="EK37" s="61" t="s">
        <v>34</v>
      </c>
      <c r="EL37" s="531" t="s">
        <v>35</v>
      </c>
      <c r="EM37" s="531"/>
      <c r="EN37" s="531"/>
      <c r="EO37" s="531"/>
      <c r="EP37" s="531"/>
      <c r="EQ37" s="531"/>
      <c r="ER37" s="531"/>
      <c r="ES37" s="531"/>
      <c r="ET37" s="531"/>
      <c r="EU37" s="531"/>
      <c r="EV37" s="307"/>
      <c r="EW37" s="203"/>
      <c r="EX37" s="203"/>
      <c r="EY37" s="203"/>
      <c r="EZ37" s="203"/>
      <c r="FA37" s="203"/>
      <c r="FB37" s="203"/>
      <c r="FC37" s="203"/>
      <c r="FD37" s="203"/>
      <c r="FE37" s="63">
        <f t="shared" si="22"/>
        <v>0</v>
      </c>
      <c r="FG37" s="60"/>
      <c r="FH37" s="61" t="s">
        <v>34</v>
      </c>
      <c r="FI37" s="531" t="s">
        <v>35</v>
      </c>
      <c r="FJ37" s="531"/>
      <c r="FK37" s="531"/>
      <c r="FL37" s="531"/>
      <c r="FM37" s="531"/>
      <c r="FN37" s="531"/>
      <c r="FO37" s="531"/>
      <c r="FP37" s="531"/>
      <c r="FQ37" s="531"/>
      <c r="FR37" s="531"/>
      <c r="FS37" s="307"/>
      <c r="FT37" s="203"/>
      <c r="FU37" s="203"/>
      <c r="FV37" s="203"/>
      <c r="FW37" s="203"/>
      <c r="FX37" s="203"/>
      <c r="FY37" s="203"/>
      <c r="FZ37" s="203"/>
      <c r="GA37" s="203"/>
      <c r="GB37" s="63">
        <f t="shared" si="23"/>
        <v>0</v>
      </c>
      <c r="GD37" s="60"/>
      <c r="GE37" s="61" t="s">
        <v>34</v>
      </c>
      <c r="GF37" s="531" t="s">
        <v>35</v>
      </c>
      <c r="GG37" s="531"/>
      <c r="GH37" s="531"/>
      <c r="GI37" s="531"/>
      <c r="GJ37" s="531"/>
      <c r="GK37" s="531"/>
      <c r="GL37" s="531"/>
      <c r="GM37" s="531"/>
      <c r="GN37" s="531"/>
      <c r="GO37" s="531"/>
      <c r="GP37" s="307"/>
      <c r="GQ37" s="203"/>
      <c r="GR37" s="203"/>
      <c r="GS37" s="203"/>
      <c r="GT37" s="203"/>
      <c r="GU37" s="203"/>
      <c r="GV37" s="203"/>
      <c r="GW37" s="203"/>
      <c r="GX37" s="203"/>
      <c r="GY37" s="63">
        <f t="shared" si="24"/>
        <v>0</v>
      </c>
      <c r="HA37" s="60"/>
      <c r="HB37" s="61" t="s">
        <v>34</v>
      </c>
      <c r="HC37" s="531" t="s">
        <v>35</v>
      </c>
      <c r="HD37" s="531"/>
      <c r="HE37" s="531"/>
      <c r="HF37" s="531"/>
      <c r="HG37" s="531"/>
      <c r="HH37" s="531"/>
      <c r="HI37" s="531"/>
      <c r="HJ37" s="531"/>
      <c r="HK37" s="531"/>
      <c r="HL37" s="531"/>
      <c r="HM37" s="307"/>
      <c r="HN37" s="203"/>
      <c r="HO37" s="203"/>
      <c r="HP37" s="203"/>
      <c r="HQ37" s="203"/>
      <c r="HR37" s="203"/>
      <c r="HS37" s="203"/>
      <c r="HT37" s="203"/>
      <c r="HU37" s="203"/>
      <c r="HV37" s="63">
        <f t="shared" si="25"/>
        <v>0</v>
      </c>
      <c r="HX37" s="60"/>
      <c r="HY37" s="61" t="s">
        <v>34</v>
      </c>
      <c r="HZ37" s="531" t="s">
        <v>35</v>
      </c>
      <c r="IA37" s="531"/>
      <c r="IB37" s="531"/>
      <c r="IC37" s="531"/>
      <c r="ID37" s="531"/>
      <c r="IE37" s="531"/>
      <c r="IF37" s="531"/>
      <c r="IG37" s="531"/>
      <c r="IH37" s="531"/>
      <c r="II37" s="531"/>
      <c r="IJ37" s="307"/>
      <c r="IK37" s="203"/>
      <c r="IL37" s="203"/>
      <c r="IM37" s="203"/>
      <c r="IN37" s="203"/>
      <c r="IO37" s="203"/>
      <c r="IP37" s="203"/>
      <c r="IQ37" s="203"/>
      <c r="IR37" s="203"/>
      <c r="IS37" s="63">
        <f t="shared" si="26"/>
        <v>0</v>
      </c>
      <c r="IU37" s="60"/>
      <c r="IV37" s="61" t="s">
        <v>34</v>
      </c>
      <c r="IW37" s="531" t="s">
        <v>35</v>
      </c>
      <c r="IX37" s="531"/>
      <c r="IY37" s="531"/>
      <c r="IZ37" s="531"/>
      <c r="JA37" s="531"/>
      <c r="JB37" s="531"/>
      <c r="JC37" s="531"/>
      <c r="JD37" s="531"/>
      <c r="JE37" s="531"/>
      <c r="JF37" s="531"/>
      <c r="JG37" s="307"/>
      <c r="JH37" s="203"/>
      <c r="JI37" s="203"/>
      <c r="JJ37" s="203"/>
      <c r="JK37" s="203"/>
      <c r="JL37" s="203"/>
      <c r="JM37" s="203"/>
      <c r="JN37" s="203"/>
      <c r="JO37" s="203"/>
      <c r="JP37" s="63">
        <f t="shared" si="27"/>
        <v>0</v>
      </c>
      <c r="JR37" s="60"/>
      <c r="JS37" s="61" t="s">
        <v>34</v>
      </c>
      <c r="JT37" s="531" t="s">
        <v>35</v>
      </c>
      <c r="JU37" s="531"/>
      <c r="JV37" s="531"/>
      <c r="JW37" s="531"/>
      <c r="JX37" s="531"/>
      <c r="JY37" s="531"/>
      <c r="JZ37" s="531"/>
      <c r="KA37" s="531"/>
      <c r="KB37" s="531"/>
      <c r="KC37" s="531"/>
      <c r="KD37" s="307"/>
      <c r="KE37" s="203"/>
      <c r="KF37" s="203"/>
      <c r="KG37" s="203"/>
      <c r="KH37" s="203"/>
      <c r="KI37" s="203"/>
      <c r="KJ37" s="203"/>
      <c r="KK37" s="203"/>
      <c r="KL37" s="203"/>
      <c r="KM37" s="63">
        <f t="shared" si="28"/>
        <v>0</v>
      </c>
      <c r="KO37" s="60"/>
      <c r="KP37" s="61" t="s">
        <v>34</v>
      </c>
      <c r="KQ37" s="531" t="s">
        <v>35</v>
      </c>
      <c r="KR37" s="531"/>
      <c r="KS37" s="531"/>
      <c r="KT37" s="531"/>
      <c r="KU37" s="531"/>
      <c r="KV37" s="531"/>
      <c r="KW37" s="531"/>
      <c r="KX37" s="531"/>
      <c r="KY37" s="531"/>
      <c r="KZ37" s="531"/>
      <c r="LA37" s="307"/>
      <c r="LB37" s="203"/>
      <c r="LC37" s="203"/>
      <c r="LD37" s="203"/>
      <c r="LE37" s="203"/>
      <c r="LF37" s="203"/>
      <c r="LG37" s="203"/>
      <c r="LH37" s="203"/>
      <c r="LI37" s="203"/>
      <c r="LJ37" s="63">
        <f t="shared" si="29"/>
        <v>0</v>
      </c>
      <c r="LL37" s="60"/>
      <c r="LM37" s="61" t="s">
        <v>34</v>
      </c>
      <c r="LN37" s="531" t="s">
        <v>35</v>
      </c>
      <c r="LO37" s="531"/>
      <c r="LP37" s="531"/>
      <c r="LQ37" s="531"/>
      <c r="LR37" s="531"/>
      <c r="LS37" s="531"/>
      <c r="LT37" s="531"/>
      <c r="LU37" s="531"/>
      <c r="LV37" s="531"/>
      <c r="LW37" s="531"/>
      <c r="LX37" s="307"/>
      <c r="LY37" s="203"/>
      <c r="LZ37" s="203"/>
      <c r="MA37" s="203"/>
      <c r="MB37" s="203"/>
      <c r="MC37" s="203"/>
      <c r="MD37" s="203"/>
      <c r="ME37" s="203"/>
      <c r="MF37" s="203"/>
      <c r="MG37" s="63">
        <f t="shared" si="30"/>
        <v>0</v>
      </c>
      <c r="MI37" s="60"/>
      <c r="MJ37" s="61" t="s">
        <v>34</v>
      </c>
      <c r="MK37" s="531" t="s">
        <v>35</v>
      </c>
      <c r="ML37" s="531"/>
      <c r="MM37" s="531"/>
      <c r="MN37" s="531"/>
      <c r="MO37" s="531"/>
      <c r="MP37" s="531"/>
      <c r="MQ37" s="531"/>
      <c r="MR37" s="531"/>
      <c r="MS37" s="531"/>
      <c r="MT37" s="531"/>
      <c r="MU37" s="307"/>
      <c r="MV37" s="203"/>
      <c r="MW37" s="203"/>
      <c r="MX37" s="203"/>
      <c r="MY37" s="203"/>
      <c r="MZ37" s="203"/>
      <c r="NA37" s="203"/>
      <c r="NB37" s="203"/>
      <c r="NC37" s="203"/>
      <c r="ND37" s="63">
        <f t="shared" si="31"/>
        <v>0</v>
      </c>
      <c r="NF37" s="60"/>
      <c r="NG37" s="61" t="s">
        <v>34</v>
      </c>
      <c r="NH37" s="531" t="s">
        <v>35</v>
      </c>
      <c r="NI37" s="531"/>
      <c r="NJ37" s="531"/>
      <c r="NK37" s="531"/>
      <c r="NL37" s="531"/>
      <c r="NM37" s="531"/>
      <c r="NN37" s="531"/>
      <c r="NO37" s="531"/>
      <c r="NP37" s="531"/>
      <c r="NQ37" s="531"/>
      <c r="NR37" s="307"/>
      <c r="NS37" s="203"/>
      <c r="NT37" s="203"/>
      <c r="NU37" s="203"/>
      <c r="NV37" s="203"/>
      <c r="NW37" s="203"/>
      <c r="NX37" s="203"/>
      <c r="NY37" s="203"/>
      <c r="NZ37" s="203"/>
      <c r="OA37" s="63">
        <f t="shared" si="32"/>
        <v>0</v>
      </c>
    </row>
    <row r="38" spans="1:391" s="20" customFormat="1" ht="16.5" customHeight="1" x14ac:dyDescent="0.2">
      <c r="A38" s="13"/>
      <c r="B38" s="60"/>
      <c r="C38" s="61" t="s">
        <v>34</v>
      </c>
      <c r="D38" s="531" t="s">
        <v>35</v>
      </c>
      <c r="E38" s="531"/>
      <c r="F38" s="531"/>
      <c r="G38" s="531"/>
      <c r="H38" s="531"/>
      <c r="I38" s="531"/>
      <c r="J38" s="531"/>
      <c r="K38" s="531"/>
      <c r="L38" s="531"/>
      <c r="M38" s="531"/>
      <c r="N38" s="307"/>
      <c r="O38" s="203"/>
      <c r="P38" s="203"/>
      <c r="Q38" s="203"/>
      <c r="R38" s="203"/>
      <c r="S38" s="203"/>
      <c r="T38" s="203"/>
      <c r="U38" s="203"/>
      <c r="V38" s="203"/>
      <c r="W38" s="63">
        <f t="shared" si="16"/>
        <v>0</v>
      </c>
      <c r="Y38" s="60"/>
      <c r="Z38" s="61" t="s">
        <v>34</v>
      </c>
      <c r="AA38" s="531" t="s">
        <v>35</v>
      </c>
      <c r="AB38" s="531"/>
      <c r="AC38" s="531"/>
      <c r="AD38" s="531"/>
      <c r="AE38" s="531"/>
      <c r="AF38" s="531"/>
      <c r="AG38" s="531"/>
      <c r="AH38" s="531"/>
      <c r="AI38" s="531"/>
      <c r="AJ38" s="531"/>
      <c r="AK38" s="307"/>
      <c r="AL38" s="203"/>
      <c r="AM38" s="203"/>
      <c r="AN38" s="203"/>
      <c r="AO38" s="203"/>
      <c r="AP38" s="203"/>
      <c r="AQ38" s="203"/>
      <c r="AR38" s="203"/>
      <c r="AS38" s="203"/>
      <c r="AT38" s="63">
        <f t="shared" si="17"/>
        <v>0</v>
      </c>
      <c r="AV38" s="60"/>
      <c r="AW38" s="61" t="s">
        <v>34</v>
      </c>
      <c r="AX38" s="531" t="s">
        <v>35</v>
      </c>
      <c r="AY38" s="531"/>
      <c r="AZ38" s="531"/>
      <c r="BA38" s="531"/>
      <c r="BB38" s="531"/>
      <c r="BC38" s="531"/>
      <c r="BD38" s="531"/>
      <c r="BE38" s="531"/>
      <c r="BF38" s="531"/>
      <c r="BG38" s="531"/>
      <c r="BH38" s="307"/>
      <c r="BI38" s="203"/>
      <c r="BJ38" s="203"/>
      <c r="BK38" s="203"/>
      <c r="BL38" s="203"/>
      <c r="BM38" s="203"/>
      <c r="BN38" s="203"/>
      <c r="BO38" s="203"/>
      <c r="BP38" s="203"/>
      <c r="BQ38" s="63">
        <f t="shared" si="18"/>
        <v>0</v>
      </c>
      <c r="BS38" s="60"/>
      <c r="BT38" s="61" t="s">
        <v>34</v>
      </c>
      <c r="BU38" s="531" t="s">
        <v>35</v>
      </c>
      <c r="BV38" s="531"/>
      <c r="BW38" s="531"/>
      <c r="BX38" s="531"/>
      <c r="BY38" s="531"/>
      <c r="BZ38" s="531"/>
      <c r="CA38" s="531"/>
      <c r="CB38" s="531"/>
      <c r="CC38" s="531"/>
      <c r="CD38" s="531"/>
      <c r="CE38" s="307"/>
      <c r="CF38" s="203"/>
      <c r="CG38" s="203"/>
      <c r="CH38" s="203"/>
      <c r="CI38" s="203"/>
      <c r="CJ38" s="203"/>
      <c r="CK38" s="203"/>
      <c r="CL38" s="203"/>
      <c r="CM38" s="203"/>
      <c r="CN38" s="63">
        <f t="shared" si="19"/>
        <v>0</v>
      </c>
      <c r="CP38" s="60"/>
      <c r="CQ38" s="61" t="s">
        <v>34</v>
      </c>
      <c r="CR38" s="531" t="s">
        <v>35</v>
      </c>
      <c r="CS38" s="531"/>
      <c r="CT38" s="531"/>
      <c r="CU38" s="531"/>
      <c r="CV38" s="531"/>
      <c r="CW38" s="531"/>
      <c r="CX38" s="531"/>
      <c r="CY38" s="531"/>
      <c r="CZ38" s="531"/>
      <c r="DA38" s="531"/>
      <c r="DB38" s="307"/>
      <c r="DC38" s="203"/>
      <c r="DD38" s="203"/>
      <c r="DE38" s="203"/>
      <c r="DF38" s="203"/>
      <c r="DG38" s="203"/>
      <c r="DH38" s="203"/>
      <c r="DI38" s="203"/>
      <c r="DJ38" s="203"/>
      <c r="DK38" s="63">
        <f t="shared" si="20"/>
        <v>0</v>
      </c>
      <c r="DM38" s="60"/>
      <c r="DN38" s="61" t="s">
        <v>34</v>
      </c>
      <c r="DO38" s="531" t="s">
        <v>35</v>
      </c>
      <c r="DP38" s="531"/>
      <c r="DQ38" s="531"/>
      <c r="DR38" s="531"/>
      <c r="DS38" s="531"/>
      <c r="DT38" s="531"/>
      <c r="DU38" s="531"/>
      <c r="DV38" s="531"/>
      <c r="DW38" s="531"/>
      <c r="DX38" s="531"/>
      <c r="DY38" s="307"/>
      <c r="DZ38" s="203"/>
      <c r="EA38" s="203"/>
      <c r="EB38" s="203"/>
      <c r="EC38" s="203"/>
      <c r="ED38" s="203"/>
      <c r="EE38" s="203"/>
      <c r="EF38" s="203"/>
      <c r="EG38" s="203"/>
      <c r="EH38" s="63">
        <f t="shared" si="21"/>
        <v>0</v>
      </c>
      <c r="EJ38" s="60"/>
      <c r="EK38" s="61" t="s">
        <v>34</v>
      </c>
      <c r="EL38" s="531" t="s">
        <v>35</v>
      </c>
      <c r="EM38" s="531"/>
      <c r="EN38" s="531"/>
      <c r="EO38" s="531"/>
      <c r="EP38" s="531"/>
      <c r="EQ38" s="531"/>
      <c r="ER38" s="531"/>
      <c r="ES38" s="531"/>
      <c r="ET38" s="531"/>
      <c r="EU38" s="531"/>
      <c r="EV38" s="307"/>
      <c r="EW38" s="203"/>
      <c r="EX38" s="203"/>
      <c r="EY38" s="203"/>
      <c r="EZ38" s="203"/>
      <c r="FA38" s="203"/>
      <c r="FB38" s="203"/>
      <c r="FC38" s="203"/>
      <c r="FD38" s="203"/>
      <c r="FE38" s="63">
        <f t="shared" si="22"/>
        <v>0</v>
      </c>
      <c r="FG38" s="60"/>
      <c r="FH38" s="61" t="s">
        <v>34</v>
      </c>
      <c r="FI38" s="531" t="s">
        <v>35</v>
      </c>
      <c r="FJ38" s="531"/>
      <c r="FK38" s="531"/>
      <c r="FL38" s="531"/>
      <c r="FM38" s="531"/>
      <c r="FN38" s="531"/>
      <c r="FO38" s="531"/>
      <c r="FP38" s="531"/>
      <c r="FQ38" s="531"/>
      <c r="FR38" s="531"/>
      <c r="FS38" s="307"/>
      <c r="FT38" s="203"/>
      <c r="FU38" s="203"/>
      <c r="FV38" s="203"/>
      <c r="FW38" s="203"/>
      <c r="FX38" s="203"/>
      <c r="FY38" s="203"/>
      <c r="FZ38" s="203"/>
      <c r="GA38" s="203"/>
      <c r="GB38" s="63">
        <f t="shared" si="23"/>
        <v>0</v>
      </c>
      <c r="GD38" s="60"/>
      <c r="GE38" s="61" t="s">
        <v>34</v>
      </c>
      <c r="GF38" s="531" t="s">
        <v>35</v>
      </c>
      <c r="GG38" s="531"/>
      <c r="GH38" s="531"/>
      <c r="GI38" s="531"/>
      <c r="GJ38" s="531"/>
      <c r="GK38" s="531"/>
      <c r="GL38" s="531"/>
      <c r="GM38" s="531"/>
      <c r="GN38" s="531"/>
      <c r="GO38" s="531"/>
      <c r="GP38" s="307"/>
      <c r="GQ38" s="203"/>
      <c r="GR38" s="203"/>
      <c r="GS38" s="203"/>
      <c r="GT38" s="203"/>
      <c r="GU38" s="203"/>
      <c r="GV38" s="203"/>
      <c r="GW38" s="203"/>
      <c r="GX38" s="203"/>
      <c r="GY38" s="63">
        <f t="shared" si="24"/>
        <v>0</v>
      </c>
      <c r="HA38" s="60"/>
      <c r="HB38" s="61" t="s">
        <v>34</v>
      </c>
      <c r="HC38" s="531" t="s">
        <v>35</v>
      </c>
      <c r="HD38" s="531"/>
      <c r="HE38" s="531"/>
      <c r="HF38" s="531"/>
      <c r="HG38" s="531"/>
      <c r="HH38" s="531"/>
      <c r="HI38" s="531"/>
      <c r="HJ38" s="531"/>
      <c r="HK38" s="531"/>
      <c r="HL38" s="531"/>
      <c r="HM38" s="307"/>
      <c r="HN38" s="203"/>
      <c r="HO38" s="203"/>
      <c r="HP38" s="203"/>
      <c r="HQ38" s="203"/>
      <c r="HR38" s="203"/>
      <c r="HS38" s="203"/>
      <c r="HT38" s="203"/>
      <c r="HU38" s="203"/>
      <c r="HV38" s="63">
        <f t="shared" si="25"/>
        <v>0</v>
      </c>
      <c r="HX38" s="60"/>
      <c r="HY38" s="61" t="s">
        <v>34</v>
      </c>
      <c r="HZ38" s="531" t="s">
        <v>35</v>
      </c>
      <c r="IA38" s="531"/>
      <c r="IB38" s="531"/>
      <c r="IC38" s="531"/>
      <c r="ID38" s="531"/>
      <c r="IE38" s="531"/>
      <c r="IF38" s="531"/>
      <c r="IG38" s="531"/>
      <c r="IH38" s="531"/>
      <c r="II38" s="531"/>
      <c r="IJ38" s="307"/>
      <c r="IK38" s="203"/>
      <c r="IL38" s="203"/>
      <c r="IM38" s="203"/>
      <c r="IN38" s="203"/>
      <c r="IO38" s="203"/>
      <c r="IP38" s="203"/>
      <c r="IQ38" s="203"/>
      <c r="IR38" s="203"/>
      <c r="IS38" s="63">
        <f t="shared" si="26"/>
        <v>0</v>
      </c>
      <c r="IU38" s="60"/>
      <c r="IV38" s="61" t="s">
        <v>34</v>
      </c>
      <c r="IW38" s="531" t="s">
        <v>35</v>
      </c>
      <c r="IX38" s="531"/>
      <c r="IY38" s="531"/>
      <c r="IZ38" s="531"/>
      <c r="JA38" s="531"/>
      <c r="JB38" s="531"/>
      <c r="JC38" s="531"/>
      <c r="JD38" s="531"/>
      <c r="JE38" s="531"/>
      <c r="JF38" s="531"/>
      <c r="JG38" s="307"/>
      <c r="JH38" s="203"/>
      <c r="JI38" s="203"/>
      <c r="JJ38" s="203"/>
      <c r="JK38" s="203"/>
      <c r="JL38" s="203"/>
      <c r="JM38" s="203"/>
      <c r="JN38" s="203"/>
      <c r="JO38" s="203"/>
      <c r="JP38" s="63">
        <f t="shared" si="27"/>
        <v>0</v>
      </c>
      <c r="JR38" s="60"/>
      <c r="JS38" s="61" t="s">
        <v>34</v>
      </c>
      <c r="JT38" s="531" t="s">
        <v>35</v>
      </c>
      <c r="JU38" s="531"/>
      <c r="JV38" s="531"/>
      <c r="JW38" s="531"/>
      <c r="JX38" s="531"/>
      <c r="JY38" s="531"/>
      <c r="JZ38" s="531"/>
      <c r="KA38" s="531"/>
      <c r="KB38" s="531"/>
      <c r="KC38" s="531"/>
      <c r="KD38" s="307"/>
      <c r="KE38" s="203"/>
      <c r="KF38" s="203"/>
      <c r="KG38" s="203"/>
      <c r="KH38" s="203"/>
      <c r="KI38" s="203"/>
      <c r="KJ38" s="203"/>
      <c r="KK38" s="203"/>
      <c r="KL38" s="203"/>
      <c r="KM38" s="63">
        <f t="shared" si="28"/>
        <v>0</v>
      </c>
      <c r="KO38" s="60"/>
      <c r="KP38" s="61" t="s">
        <v>34</v>
      </c>
      <c r="KQ38" s="531" t="s">
        <v>35</v>
      </c>
      <c r="KR38" s="531"/>
      <c r="KS38" s="531"/>
      <c r="KT38" s="531"/>
      <c r="KU38" s="531"/>
      <c r="KV38" s="531"/>
      <c r="KW38" s="531"/>
      <c r="KX38" s="531"/>
      <c r="KY38" s="531"/>
      <c r="KZ38" s="531"/>
      <c r="LA38" s="307"/>
      <c r="LB38" s="203"/>
      <c r="LC38" s="203"/>
      <c r="LD38" s="203"/>
      <c r="LE38" s="203"/>
      <c r="LF38" s="203"/>
      <c r="LG38" s="203"/>
      <c r="LH38" s="203"/>
      <c r="LI38" s="203"/>
      <c r="LJ38" s="63">
        <f t="shared" si="29"/>
        <v>0</v>
      </c>
      <c r="LL38" s="60"/>
      <c r="LM38" s="61" t="s">
        <v>34</v>
      </c>
      <c r="LN38" s="531" t="s">
        <v>35</v>
      </c>
      <c r="LO38" s="531"/>
      <c r="LP38" s="531"/>
      <c r="LQ38" s="531"/>
      <c r="LR38" s="531"/>
      <c r="LS38" s="531"/>
      <c r="LT38" s="531"/>
      <c r="LU38" s="531"/>
      <c r="LV38" s="531"/>
      <c r="LW38" s="531"/>
      <c r="LX38" s="307"/>
      <c r="LY38" s="203"/>
      <c r="LZ38" s="203"/>
      <c r="MA38" s="203"/>
      <c r="MB38" s="203"/>
      <c r="MC38" s="203"/>
      <c r="MD38" s="203"/>
      <c r="ME38" s="203"/>
      <c r="MF38" s="203"/>
      <c r="MG38" s="63">
        <f t="shared" si="30"/>
        <v>0</v>
      </c>
      <c r="MI38" s="60"/>
      <c r="MJ38" s="61" t="s">
        <v>34</v>
      </c>
      <c r="MK38" s="531" t="s">
        <v>35</v>
      </c>
      <c r="ML38" s="531"/>
      <c r="MM38" s="531"/>
      <c r="MN38" s="531"/>
      <c r="MO38" s="531"/>
      <c r="MP38" s="531"/>
      <c r="MQ38" s="531"/>
      <c r="MR38" s="531"/>
      <c r="MS38" s="531"/>
      <c r="MT38" s="531"/>
      <c r="MU38" s="307"/>
      <c r="MV38" s="203"/>
      <c r="MW38" s="203"/>
      <c r="MX38" s="203"/>
      <c r="MY38" s="203"/>
      <c r="MZ38" s="203"/>
      <c r="NA38" s="203"/>
      <c r="NB38" s="203"/>
      <c r="NC38" s="203"/>
      <c r="ND38" s="63">
        <f t="shared" si="31"/>
        <v>0</v>
      </c>
      <c r="NF38" s="60"/>
      <c r="NG38" s="61" t="s">
        <v>34</v>
      </c>
      <c r="NH38" s="531" t="s">
        <v>35</v>
      </c>
      <c r="NI38" s="531"/>
      <c r="NJ38" s="531"/>
      <c r="NK38" s="531"/>
      <c r="NL38" s="531"/>
      <c r="NM38" s="531"/>
      <c r="NN38" s="531"/>
      <c r="NO38" s="531"/>
      <c r="NP38" s="531"/>
      <c r="NQ38" s="531"/>
      <c r="NR38" s="307"/>
      <c r="NS38" s="203"/>
      <c r="NT38" s="203"/>
      <c r="NU38" s="203"/>
      <c r="NV38" s="203"/>
      <c r="NW38" s="203"/>
      <c r="NX38" s="203"/>
      <c r="NY38" s="203"/>
      <c r="NZ38" s="203"/>
      <c r="OA38" s="63">
        <f t="shared" si="32"/>
        <v>0</v>
      </c>
    </row>
    <row r="39" spans="1:391" s="20" customFormat="1" ht="16.5" customHeight="1" x14ac:dyDescent="0.2">
      <c r="A39" s="13"/>
      <c r="B39" s="60"/>
      <c r="C39" s="61" t="s">
        <v>34</v>
      </c>
      <c r="D39" s="531" t="s">
        <v>35</v>
      </c>
      <c r="E39" s="531"/>
      <c r="F39" s="531"/>
      <c r="G39" s="531"/>
      <c r="H39" s="531"/>
      <c r="I39" s="531"/>
      <c r="J39" s="531"/>
      <c r="K39" s="531"/>
      <c r="L39" s="531"/>
      <c r="M39" s="531"/>
      <c r="N39" s="307"/>
      <c r="O39" s="203"/>
      <c r="P39" s="203"/>
      <c r="Q39" s="203"/>
      <c r="R39" s="203"/>
      <c r="S39" s="203"/>
      <c r="T39" s="203"/>
      <c r="U39" s="203"/>
      <c r="V39" s="203"/>
      <c r="W39" s="63">
        <f t="shared" si="16"/>
        <v>0</v>
      </c>
      <c r="Y39" s="60"/>
      <c r="Z39" s="61" t="s">
        <v>34</v>
      </c>
      <c r="AA39" s="531" t="s">
        <v>35</v>
      </c>
      <c r="AB39" s="531"/>
      <c r="AC39" s="531"/>
      <c r="AD39" s="531"/>
      <c r="AE39" s="531"/>
      <c r="AF39" s="531"/>
      <c r="AG39" s="531"/>
      <c r="AH39" s="531"/>
      <c r="AI39" s="531"/>
      <c r="AJ39" s="531"/>
      <c r="AK39" s="307"/>
      <c r="AL39" s="203"/>
      <c r="AM39" s="203"/>
      <c r="AN39" s="203"/>
      <c r="AO39" s="203"/>
      <c r="AP39" s="203"/>
      <c r="AQ39" s="203"/>
      <c r="AR39" s="203"/>
      <c r="AS39" s="203"/>
      <c r="AT39" s="63">
        <f t="shared" si="17"/>
        <v>0</v>
      </c>
      <c r="AV39" s="60"/>
      <c r="AW39" s="61" t="s">
        <v>34</v>
      </c>
      <c r="AX39" s="531" t="s">
        <v>35</v>
      </c>
      <c r="AY39" s="531"/>
      <c r="AZ39" s="531"/>
      <c r="BA39" s="531"/>
      <c r="BB39" s="531"/>
      <c r="BC39" s="531"/>
      <c r="BD39" s="531"/>
      <c r="BE39" s="531"/>
      <c r="BF39" s="531"/>
      <c r="BG39" s="531"/>
      <c r="BH39" s="307"/>
      <c r="BI39" s="203"/>
      <c r="BJ39" s="203"/>
      <c r="BK39" s="203"/>
      <c r="BL39" s="203"/>
      <c r="BM39" s="203"/>
      <c r="BN39" s="203"/>
      <c r="BO39" s="203"/>
      <c r="BP39" s="203"/>
      <c r="BQ39" s="63">
        <f t="shared" si="18"/>
        <v>0</v>
      </c>
      <c r="BS39" s="60"/>
      <c r="BT39" s="61" t="s">
        <v>34</v>
      </c>
      <c r="BU39" s="531" t="s">
        <v>35</v>
      </c>
      <c r="BV39" s="531"/>
      <c r="BW39" s="531"/>
      <c r="BX39" s="531"/>
      <c r="BY39" s="531"/>
      <c r="BZ39" s="531"/>
      <c r="CA39" s="531"/>
      <c r="CB39" s="531"/>
      <c r="CC39" s="531"/>
      <c r="CD39" s="531"/>
      <c r="CE39" s="307"/>
      <c r="CF39" s="203"/>
      <c r="CG39" s="203"/>
      <c r="CH39" s="203"/>
      <c r="CI39" s="203"/>
      <c r="CJ39" s="203"/>
      <c r="CK39" s="203"/>
      <c r="CL39" s="203"/>
      <c r="CM39" s="203"/>
      <c r="CN39" s="63">
        <f t="shared" si="19"/>
        <v>0</v>
      </c>
      <c r="CP39" s="60"/>
      <c r="CQ39" s="61" t="s">
        <v>34</v>
      </c>
      <c r="CR39" s="531" t="s">
        <v>35</v>
      </c>
      <c r="CS39" s="531"/>
      <c r="CT39" s="531"/>
      <c r="CU39" s="531"/>
      <c r="CV39" s="531"/>
      <c r="CW39" s="531"/>
      <c r="CX39" s="531"/>
      <c r="CY39" s="531"/>
      <c r="CZ39" s="531"/>
      <c r="DA39" s="531"/>
      <c r="DB39" s="307"/>
      <c r="DC39" s="203"/>
      <c r="DD39" s="203"/>
      <c r="DE39" s="203"/>
      <c r="DF39" s="203"/>
      <c r="DG39" s="203"/>
      <c r="DH39" s="203"/>
      <c r="DI39" s="203"/>
      <c r="DJ39" s="203"/>
      <c r="DK39" s="63">
        <f t="shared" si="20"/>
        <v>0</v>
      </c>
      <c r="DM39" s="60"/>
      <c r="DN39" s="61" t="s">
        <v>34</v>
      </c>
      <c r="DO39" s="531" t="s">
        <v>35</v>
      </c>
      <c r="DP39" s="531"/>
      <c r="DQ39" s="531"/>
      <c r="DR39" s="531"/>
      <c r="DS39" s="531"/>
      <c r="DT39" s="531"/>
      <c r="DU39" s="531"/>
      <c r="DV39" s="531"/>
      <c r="DW39" s="531"/>
      <c r="DX39" s="531"/>
      <c r="DY39" s="307"/>
      <c r="DZ39" s="203"/>
      <c r="EA39" s="203"/>
      <c r="EB39" s="203"/>
      <c r="EC39" s="203"/>
      <c r="ED39" s="203"/>
      <c r="EE39" s="203"/>
      <c r="EF39" s="203"/>
      <c r="EG39" s="203"/>
      <c r="EH39" s="63">
        <f t="shared" si="21"/>
        <v>0</v>
      </c>
      <c r="EJ39" s="60"/>
      <c r="EK39" s="61" t="s">
        <v>34</v>
      </c>
      <c r="EL39" s="531" t="s">
        <v>35</v>
      </c>
      <c r="EM39" s="531"/>
      <c r="EN39" s="531"/>
      <c r="EO39" s="531"/>
      <c r="EP39" s="531"/>
      <c r="EQ39" s="531"/>
      <c r="ER39" s="531"/>
      <c r="ES39" s="531"/>
      <c r="ET39" s="531"/>
      <c r="EU39" s="531"/>
      <c r="EV39" s="307"/>
      <c r="EW39" s="203"/>
      <c r="EX39" s="203"/>
      <c r="EY39" s="203"/>
      <c r="EZ39" s="203"/>
      <c r="FA39" s="203"/>
      <c r="FB39" s="203"/>
      <c r="FC39" s="203"/>
      <c r="FD39" s="203"/>
      <c r="FE39" s="63">
        <f t="shared" si="22"/>
        <v>0</v>
      </c>
      <c r="FG39" s="60"/>
      <c r="FH39" s="61" t="s">
        <v>34</v>
      </c>
      <c r="FI39" s="531" t="s">
        <v>35</v>
      </c>
      <c r="FJ39" s="531"/>
      <c r="FK39" s="531"/>
      <c r="FL39" s="531"/>
      <c r="FM39" s="531"/>
      <c r="FN39" s="531"/>
      <c r="FO39" s="531"/>
      <c r="FP39" s="531"/>
      <c r="FQ39" s="531"/>
      <c r="FR39" s="531"/>
      <c r="FS39" s="307"/>
      <c r="FT39" s="203"/>
      <c r="FU39" s="203"/>
      <c r="FV39" s="203"/>
      <c r="FW39" s="203"/>
      <c r="FX39" s="203"/>
      <c r="FY39" s="203"/>
      <c r="FZ39" s="203"/>
      <c r="GA39" s="203"/>
      <c r="GB39" s="63">
        <f t="shared" si="23"/>
        <v>0</v>
      </c>
      <c r="GD39" s="60"/>
      <c r="GE39" s="61" t="s">
        <v>34</v>
      </c>
      <c r="GF39" s="531" t="s">
        <v>35</v>
      </c>
      <c r="GG39" s="531"/>
      <c r="GH39" s="531"/>
      <c r="GI39" s="531"/>
      <c r="GJ39" s="531"/>
      <c r="GK39" s="531"/>
      <c r="GL39" s="531"/>
      <c r="GM39" s="531"/>
      <c r="GN39" s="531"/>
      <c r="GO39" s="531"/>
      <c r="GP39" s="307"/>
      <c r="GQ39" s="203"/>
      <c r="GR39" s="203"/>
      <c r="GS39" s="203"/>
      <c r="GT39" s="203"/>
      <c r="GU39" s="203"/>
      <c r="GV39" s="203"/>
      <c r="GW39" s="203"/>
      <c r="GX39" s="203"/>
      <c r="GY39" s="63">
        <f t="shared" si="24"/>
        <v>0</v>
      </c>
      <c r="HA39" s="60"/>
      <c r="HB39" s="61" t="s">
        <v>34</v>
      </c>
      <c r="HC39" s="531" t="s">
        <v>35</v>
      </c>
      <c r="HD39" s="531"/>
      <c r="HE39" s="531"/>
      <c r="HF39" s="531"/>
      <c r="HG39" s="531"/>
      <c r="HH39" s="531"/>
      <c r="HI39" s="531"/>
      <c r="HJ39" s="531"/>
      <c r="HK39" s="531"/>
      <c r="HL39" s="531"/>
      <c r="HM39" s="307"/>
      <c r="HN39" s="203"/>
      <c r="HO39" s="203"/>
      <c r="HP39" s="203"/>
      <c r="HQ39" s="203"/>
      <c r="HR39" s="203"/>
      <c r="HS39" s="203"/>
      <c r="HT39" s="203"/>
      <c r="HU39" s="203"/>
      <c r="HV39" s="63">
        <f t="shared" si="25"/>
        <v>0</v>
      </c>
      <c r="HX39" s="60"/>
      <c r="HY39" s="61" t="s">
        <v>34</v>
      </c>
      <c r="HZ39" s="531" t="s">
        <v>35</v>
      </c>
      <c r="IA39" s="531"/>
      <c r="IB39" s="531"/>
      <c r="IC39" s="531"/>
      <c r="ID39" s="531"/>
      <c r="IE39" s="531"/>
      <c r="IF39" s="531"/>
      <c r="IG39" s="531"/>
      <c r="IH39" s="531"/>
      <c r="II39" s="531"/>
      <c r="IJ39" s="307"/>
      <c r="IK39" s="203"/>
      <c r="IL39" s="203"/>
      <c r="IM39" s="203"/>
      <c r="IN39" s="203"/>
      <c r="IO39" s="203"/>
      <c r="IP39" s="203"/>
      <c r="IQ39" s="203"/>
      <c r="IR39" s="203"/>
      <c r="IS39" s="63">
        <f t="shared" si="26"/>
        <v>0</v>
      </c>
      <c r="IU39" s="60"/>
      <c r="IV39" s="61" t="s">
        <v>34</v>
      </c>
      <c r="IW39" s="531" t="s">
        <v>35</v>
      </c>
      <c r="IX39" s="531"/>
      <c r="IY39" s="531"/>
      <c r="IZ39" s="531"/>
      <c r="JA39" s="531"/>
      <c r="JB39" s="531"/>
      <c r="JC39" s="531"/>
      <c r="JD39" s="531"/>
      <c r="JE39" s="531"/>
      <c r="JF39" s="531"/>
      <c r="JG39" s="307"/>
      <c r="JH39" s="203"/>
      <c r="JI39" s="203"/>
      <c r="JJ39" s="203"/>
      <c r="JK39" s="203"/>
      <c r="JL39" s="203"/>
      <c r="JM39" s="203"/>
      <c r="JN39" s="203"/>
      <c r="JO39" s="203"/>
      <c r="JP39" s="63">
        <f t="shared" si="27"/>
        <v>0</v>
      </c>
      <c r="JR39" s="60"/>
      <c r="JS39" s="61" t="s">
        <v>34</v>
      </c>
      <c r="JT39" s="531" t="s">
        <v>35</v>
      </c>
      <c r="JU39" s="531"/>
      <c r="JV39" s="531"/>
      <c r="JW39" s="531"/>
      <c r="JX39" s="531"/>
      <c r="JY39" s="531"/>
      <c r="JZ39" s="531"/>
      <c r="KA39" s="531"/>
      <c r="KB39" s="531"/>
      <c r="KC39" s="531"/>
      <c r="KD39" s="307"/>
      <c r="KE39" s="203"/>
      <c r="KF39" s="203"/>
      <c r="KG39" s="203"/>
      <c r="KH39" s="203"/>
      <c r="KI39" s="203"/>
      <c r="KJ39" s="203"/>
      <c r="KK39" s="203"/>
      <c r="KL39" s="203"/>
      <c r="KM39" s="63">
        <f t="shared" si="28"/>
        <v>0</v>
      </c>
      <c r="KO39" s="60"/>
      <c r="KP39" s="61" t="s">
        <v>34</v>
      </c>
      <c r="KQ39" s="531" t="s">
        <v>35</v>
      </c>
      <c r="KR39" s="531"/>
      <c r="KS39" s="531"/>
      <c r="KT39" s="531"/>
      <c r="KU39" s="531"/>
      <c r="KV39" s="531"/>
      <c r="KW39" s="531"/>
      <c r="KX39" s="531"/>
      <c r="KY39" s="531"/>
      <c r="KZ39" s="531"/>
      <c r="LA39" s="307"/>
      <c r="LB39" s="203"/>
      <c r="LC39" s="203"/>
      <c r="LD39" s="203"/>
      <c r="LE39" s="203"/>
      <c r="LF39" s="203"/>
      <c r="LG39" s="203"/>
      <c r="LH39" s="203"/>
      <c r="LI39" s="203"/>
      <c r="LJ39" s="63">
        <f t="shared" si="29"/>
        <v>0</v>
      </c>
      <c r="LL39" s="60"/>
      <c r="LM39" s="61" t="s">
        <v>34</v>
      </c>
      <c r="LN39" s="531" t="s">
        <v>35</v>
      </c>
      <c r="LO39" s="531"/>
      <c r="LP39" s="531"/>
      <c r="LQ39" s="531"/>
      <c r="LR39" s="531"/>
      <c r="LS39" s="531"/>
      <c r="LT39" s="531"/>
      <c r="LU39" s="531"/>
      <c r="LV39" s="531"/>
      <c r="LW39" s="531"/>
      <c r="LX39" s="307"/>
      <c r="LY39" s="203"/>
      <c r="LZ39" s="203"/>
      <c r="MA39" s="203"/>
      <c r="MB39" s="203"/>
      <c r="MC39" s="203"/>
      <c r="MD39" s="203"/>
      <c r="ME39" s="203"/>
      <c r="MF39" s="203"/>
      <c r="MG39" s="63">
        <f t="shared" si="30"/>
        <v>0</v>
      </c>
      <c r="MI39" s="60"/>
      <c r="MJ39" s="61" t="s">
        <v>34</v>
      </c>
      <c r="MK39" s="531" t="s">
        <v>35</v>
      </c>
      <c r="ML39" s="531"/>
      <c r="MM39" s="531"/>
      <c r="MN39" s="531"/>
      <c r="MO39" s="531"/>
      <c r="MP39" s="531"/>
      <c r="MQ39" s="531"/>
      <c r="MR39" s="531"/>
      <c r="MS39" s="531"/>
      <c r="MT39" s="531"/>
      <c r="MU39" s="307"/>
      <c r="MV39" s="203"/>
      <c r="MW39" s="203"/>
      <c r="MX39" s="203"/>
      <c r="MY39" s="203"/>
      <c r="MZ39" s="203"/>
      <c r="NA39" s="203"/>
      <c r="NB39" s="203"/>
      <c r="NC39" s="203"/>
      <c r="ND39" s="63">
        <f t="shared" si="31"/>
        <v>0</v>
      </c>
      <c r="NF39" s="60"/>
      <c r="NG39" s="61" t="s">
        <v>34</v>
      </c>
      <c r="NH39" s="531" t="s">
        <v>35</v>
      </c>
      <c r="NI39" s="531"/>
      <c r="NJ39" s="531"/>
      <c r="NK39" s="531"/>
      <c r="NL39" s="531"/>
      <c r="NM39" s="531"/>
      <c r="NN39" s="531"/>
      <c r="NO39" s="531"/>
      <c r="NP39" s="531"/>
      <c r="NQ39" s="531"/>
      <c r="NR39" s="307"/>
      <c r="NS39" s="203"/>
      <c r="NT39" s="203"/>
      <c r="NU39" s="203"/>
      <c r="NV39" s="203"/>
      <c r="NW39" s="203"/>
      <c r="NX39" s="203"/>
      <c r="NY39" s="203"/>
      <c r="NZ39" s="203"/>
      <c r="OA39" s="63">
        <f t="shared" si="32"/>
        <v>0</v>
      </c>
    </row>
    <row r="40" spans="1:391" s="20" customFormat="1" ht="16.5" customHeight="1" x14ac:dyDescent="0.2">
      <c r="A40" s="13"/>
      <c r="B40" s="60"/>
      <c r="C40" s="61" t="s">
        <v>36</v>
      </c>
      <c r="D40" s="531" t="s">
        <v>37</v>
      </c>
      <c r="E40" s="531"/>
      <c r="F40" s="531"/>
      <c r="G40" s="531"/>
      <c r="H40" s="531"/>
      <c r="I40" s="531"/>
      <c r="J40" s="531"/>
      <c r="K40" s="531"/>
      <c r="L40" s="531"/>
      <c r="M40" s="531"/>
      <c r="N40" s="307"/>
      <c r="O40" s="203"/>
      <c r="P40" s="203"/>
      <c r="Q40" s="203"/>
      <c r="R40" s="203"/>
      <c r="S40" s="203"/>
      <c r="T40" s="203"/>
      <c r="U40" s="203"/>
      <c r="V40" s="203"/>
      <c r="W40" s="63">
        <f t="shared" si="16"/>
        <v>0</v>
      </c>
      <c r="Y40" s="60"/>
      <c r="Z40" s="61" t="s">
        <v>36</v>
      </c>
      <c r="AA40" s="531" t="s">
        <v>37</v>
      </c>
      <c r="AB40" s="531"/>
      <c r="AC40" s="531"/>
      <c r="AD40" s="531"/>
      <c r="AE40" s="531"/>
      <c r="AF40" s="531"/>
      <c r="AG40" s="531"/>
      <c r="AH40" s="531"/>
      <c r="AI40" s="531"/>
      <c r="AJ40" s="531"/>
      <c r="AK40" s="307"/>
      <c r="AL40" s="203"/>
      <c r="AM40" s="203"/>
      <c r="AN40" s="203"/>
      <c r="AO40" s="203"/>
      <c r="AP40" s="203"/>
      <c r="AQ40" s="203"/>
      <c r="AR40" s="203"/>
      <c r="AS40" s="203"/>
      <c r="AT40" s="63">
        <f t="shared" si="17"/>
        <v>0</v>
      </c>
      <c r="AV40" s="60"/>
      <c r="AW40" s="61" t="s">
        <v>36</v>
      </c>
      <c r="AX40" s="531" t="s">
        <v>37</v>
      </c>
      <c r="AY40" s="531"/>
      <c r="AZ40" s="531"/>
      <c r="BA40" s="531"/>
      <c r="BB40" s="531"/>
      <c r="BC40" s="531"/>
      <c r="BD40" s="531"/>
      <c r="BE40" s="531"/>
      <c r="BF40" s="531"/>
      <c r="BG40" s="531"/>
      <c r="BH40" s="307"/>
      <c r="BI40" s="203"/>
      <c r="BJ40" s="203"/>
      <c r="BK40" s="203"/>
      <c r="BL40" s="203"/>
      <c r="BM40" s="203"/>
      <c r="BN40" s="203"/>
      <c r="BO40" s="203"/>
      <c r="BP40" s="203"/>
      <c r="BQ40" s="63">
        <f t="shared" si="18"/>
        <v>0</v>
      </c>
      <c r="BS40" s="60"/>
      <c r="BT40" s="61" t="s">
        <v>36</v>
      </c>
      <c r="BU40" s="531" t="s">
        <v>37</v>
      </c>
      <c r="BV40" s="531"/>
      <c r="BW40" s="531"/>
      <c r="BX40" s="531"/>
      <c r="BY40" s="531"/>
      <c r="BZ40" s="531"/>
      <c r="CA40" s="531"/>
      <c r="CB40" s="531"/>
      <c r="CC40" s="531"/>
      <c r="CD40" s="531"/>
      <c r="CE40" s="307"/>
      <c r="CF40" s="203"/>
      <c r="CG40" s="203"/>
      <c r="CH40" s="203"/>
      <c r="CI40" s="203"/>
      <c r="CJ40" s="203"/>
      <c r="CK40" s="203"/>
      <c r="CL40" s="203"/>
      <c r="CM40" s="203"/>
      <c r="CN40" s="63">
        <f t="shared" si="19"/>
        <v>0</v>
      </c>
      <c r="CP40" s="60"/>
      <c r="CQ40" s="61" t="s">
        <v>36</v>
      </c>
      <c r="CR40" s="531" t="s">
        <v>37</v>
      </c>
      <c r="CS40" s="531"/>
      <c r="CT40" s="531"/>
      <c r="CU40" s="531"/>
      <c r="CV40" s="531"/>
      <c r="CW40" s="531"/>
      <c r="CX40" s="531"/>
      <c r="CY40" s="531"/>
      <c r="CZ40" s="531"/>
      <c r="DA40" s="531"/>
      <c r="DB40" s="307"/>
      <c r="DC40" s="203"/>
      <c r="DD40" s="203"/>
      <c r="DE40" s="203"/>
      <c r="DF40" s="203"/>
      <c r="DG40" s="203"/>
      <c r="DH40" s="203"/>
      <c r="DI40" s="203"/>
      <c r="DJ40" s="203"/>
      <c r="DK40" s="63">
        <f t="shared" si="20"/>
        <v>0</v>
      </c>
      <c r="DM40" s="60"/>
      <c r="DN40" s="61" t="s">
        <v>36</v>
      </c>
      <c r="DO40" s="531" t="s">
        <v>37</v>
      </c>
      <c r="DP40" s="531"/>
      <c r="DQ40" s="531"/>
      <c r="DR40" s="531"/>
      <c r="DS40" s="531"/>
      <c r="DT40" s="531"/>
      <c r="DU40" s="531"/>
      <c r="DV40" s="531"/>
      <c r="DW40" s="531"/>
      <c r="DX40" s="531"/>
      <c r="DY40" s="307"/>
      <c r="DZ40" s="203"/>
      <c r="EA40" s="203"/>
      <c r="EB40" s="203"/>
      <c r="EC40" s="203"/>
      <c r="ED40" s="203"/>
      <c r="EE40" s="203"/>
      <c r="EF40" s="203"/>
      <c r="EG40" s="203"/>
      <c r="EH40" s="63">
        <f t="shared" si="21"/>
        <v>0</v>
      </c>
      <c r="EJ40" s="60"/>
      <c r="EK40" s="61" t="s">
        <v>36</v>
      </c>
      <c r="EL40" s="531" t="s">
        <v>37</v>
      </c>
      <c r="EM40" s="531"/>
      <c r="EN40" s="531"/>
      <c r="EO40" s="531"/>
      <c r="EP40" s="531"/>
      <c r="EQ40" s="531"/>
      <c r="ER40" s="531"/>
      <c r="ES40" s="531"/>
      <c r="ET40" s="531"/>
      <c r="EU40" s="531"/>
      <c r="EV40" s="307"/>
      <c r="EW40" s="203"/>
      <c r="EX40" s="203"/>
      <c r="EY40" s="203"/>
      <c r="EZ40" s="203"/>
      <c r="FA40" s="203"/>
      <c r="FB40" s="203"/>
      <c r="FC40" s="203"/>
      <c r="FD40" s="203"/>
      <c r="FE40" s="63">
        <f t="shared" si="22"/>
        <v>0</v>
      </c>
      <c r="FG40" s="60"/>
      <c r="FH40" s="61" t="s">
        <v>36</v>
      </c>
      <c r="FI40" s="531" t="s">
        <v>37</v>
      </c>
      <c r="FJ40" s="531"/>
      <c r="FK40" s="531"/>
      <c r="FL40" s="531"/>
      <c r="FM40" s="531"/>
      <c r="FN40" s="531"/>
      <c r="FO40" s="531"/>
      <c r="FP40" s="531"/>
      <c r="FQ40" s="531"/>
      <c r="FR40" s="531"/>
      <c r="FS40" s="307"/>
      <c r="FT40" s="203"/>
      <c r="FU40" s="203"/>
      <c r="FV40" s="203"/>
      <c r="FW40" s="203"/>
      <c r="FX40" s="203"/>
      <c r="FY40" s="203"/>
      <c r="FZ40" s="203"/>
      <c r="GA40" s="203"/>
      <c r="GB40" s="63">
        <f t="shared" si="23"/>
        <v>0</v>
      </c>
      <c r="GD40" s="60"/>
      <c r="GE40" s="61" t="s">
        <v>36</v>
      </c>
      <c r="GF40" s="531" t="s">
        <v>37</v>
      </c>
      <c r="GG40" s="531"/>
      <c r="GH40" s="531"/>
      <c r="GI40" s="531"/>
      <c r="GJ40" s="531"/>
      <c r="GK40" s="531"/>
      <c r="GL40" s="531"/>
      <c r="GM40" s="531"/>
      <c r="GN40" s="531"/>
      <c r="GO40" s="531"/>
      <c r="GP40" s="307"/>
      <c r="GQ40" s="203"/>
      <c r="GR40" s="203"/>
      <c r="GS40" s="203"/>
      <c r="GT40" s="203"/>
      <c r="GU40" s="203"/>
      <c r="GV40" s="203"/>
      <c r="GW40" s="203"/>
      <c r="GX40" s="203"/>
      <c r="GY40" s="63">
        <f t="shared" si="24"/>
        <v>0</v>
      </c>
      <c r="HA40" s="60"/>
      <c r="HB40" s="61" t="s">
        <v>36</v>
      </c>
      <c r="HC40" s="531" t="s">
        <v>37</v>
      </c>
      <c r="HD40" s="531"/>
      <c r="HE40" s="531"/>
      <c r="HF40" s="531"/>
      <c r="HG40" s="531"/>
      <c r="HH40" s="531"/>
      <c r="HI40" s="531"/>
      <c r="HJ40" s="531"/>
      <c r="HK40" s="531"/>
      <c r="HL40" s="531"/>
      <c r="HM40" s="307"/>
      <c r="HN40" s="203"/>
      <c r="HO40" s="203"/>
      <c r="HP40" s="203"/>
      <c r="HQ40" s="203"/>
      <c r="HR40" s="203"/>
      <c r="HS40" s="203"/>
      <c r="HT40" s="203"/>
      <c r="HU40" s="203"/>
      <c r="HV40" s="63">
        <f t="shared" si="25"/>
        <v>0</v>
      </c>
      <c r="HX40" s="60"/>
      <c r="HY40" s="61" t="s">
        <v>36</v>
      </c>
      <c r="HZ40" s="531" t="s">
        <v>37</v>
      </c>
      <c r="IA40" s="531"/>
      <c r="IB40" s="531"/>
      <c r="IC40" s="531"/>
      <c r="ID40" s="531"/>
      <c r="IE40" s="531"/>
      <c r="IF40" s="531"/>
      <c r="IG40" s="531"/>
      <c r="IH40" s="531"/>
      <c r="II40" s="531"/>
      <c r="IJ40" s="307"/>
      <c r="IK40" s="203"/>
      <c r="IL40" s="203"/>
      <c r="IM40" s="203"/>
      <c r="IN40" s="203"/>
      <c r="IO40" s="203"/>
      <c r="IP40" s="203"/>
      <c r="IQ40" s="203"/>
      <c r="IR40" s="203"/>
      <c r="IS40" s="63">
        <f t="shared" si="26"/>
        <v>0</v>
      </c>
      <c r="IU40" s="60"/>
      <c r="IV40" s="61" t="s">
        <v>36</v>
      </c>
      <c r="IW40" s="531" t="s">
        <v>37</v>
      </c>
      <c r="IX40" s="531"/>
      <c r="IY40" s="531"/>
      <c r="IZ40" s="531"/>
      <c r="JA40" s="531"/>
      <c r="JB40" s="531"/>
      <c r="JC40" s="531"/>
      <c r="JD40" s="531"/>
      <c r="JE40" s="531"/>
      <c r="JF40" s="531"/>
      <c r="JG40" s="307"/>
      <c r="JH40" s="203"/>
      <c r="JI40" s="203"/>
      <c r="JJ40" s="203"/>
      <c r="JK40" s="203"/>
      <c r="JL40" s="203"/>
      <c r="JM40" s="203"/>
      <c r="JN40" s="203"/>
      <c r="JO40" s="203"/>
      <c r="JP40" s="63">
        <f t="shared" si="27"/>
        <v>0</v>
      </c>
      <c r="JR40" s="60"/>
      <c r="JS40" s="61" t="s">
        <v>36</v>
      </c>
      <c r="JT40" s="531" t="s">
        <v>37</v>
      </c>
      <c r="JU40" s="531"/>
      <c r="JV40" s="531"/>
      <c r="JW40" s="531"/>
      <c r="JX40" s="531"/>
      <c r="JY40" s="531"/>
      <c r="JZ40" s="531"/>
      <c r="KA40" s="531"/>
      <c r="KB40" s="531"/>
      <c r="KC40" s="531"/>
      <c r="KD40" s="307"/>
      <c r="KE40" s="203"/>
      <c r="KF40" s="203"/>
      <c r="KG40" s="203"/>
      <c r="KH40" s="203"/>
      <c r="KI40" s="203"/>
      <c r="KJ40" s="203"/>
      <c r="KK40" s="203"/>
      <c r="KL40" s="203"/>
      <c r="KM40" s="63">
        <f t="shared" si="28"/>
        <v>0</v>
      </c>
      <c r="KO40" s="60"/>
      <c r="KP40" s="61" t="s">
        <v>36</v>
      </c>
      <c r="KQ40" s="531" t="s">
        <v>37</v>
      </c>
      <c r="KR40" s="531"/>
      <c r="KS40" s="531"/>
      <c r="KT40" s="531"/>
      <c r="KU40" s="531"/>
      <c r="KV40" s="531"/>
      <c r="KW40" s="531"/>
      <c r="KX40" s="531"/>
      <c r="KY40" s="531"/>
      <c r="KZ40" s="531"/>
      <c r="LA40" s="307"/>
      <c r="LB40" s="203"/>
      <c r="LC40" s="203"/>
      <c r="LD40" s="203"/>
      <c r="LE40" s="203"/>
      <c r="LF40" s="203"/>
      <c r="LG40" s="203"/>
      <c r="LH40" s="203"/>
      <c r="LI40" s="203"/>
      <c r="LJ40" s="63">
        <f t="shared" si="29"/>
        <v>0</v>
      </c>
      <c r="LL40" s="60"/>
      <c r="LM40" s="61" t="s">
        <v>36</v>
      </c>
      <c r="LN40" s="531" t="s">
        <v>37</v>
      </c>
      <c r="LO40" s="531"/>
      <c r="LP40" s="531"/>
      <c r="LQ40" s="531"/>
      <c r="LR40" s="531"/>
      <c r="LS40" s="531"/>
      <c r="LT40" s="531"/>
      <c r="LU40" s="531"/>
      <c r="LV40" s="531"/>
      <c r="LW40" s="531"/>
      <c r="LX40" s="307"/>
      <c r="LY40" s="203"/>
      <c r="LZ40" s="203"/>
      <c r="MA40" s="203"/>
      <c r="MB40" s="203"/>
      <c r="MC40" s="203"/>
      <c r="MD40" s="203"/>
      <c r="ME40" s="203"/>
      <c r="MF40" s="203"/>
      <c r="MG40" s="63">
        <f t="shared" si="30"/>
        <v>0</v>
      </c>
      <c r="MI40" s="60"/>
      <c r="MJ40" s="61" t="s">
        <v>36</v>
      </c>
      <c r="MK40" s="531" t="s">
        <v>37</v>
      </c>
      <c r="ML40" s="531"/>
      <c r="MM40" s="531"/>
      <c r="MN40" s="531"/>
      <c r="MO40" s="531"/>
      <c r="MP40" s="531"/>
      <c r="MQ40" s="531"/>
      <c r="MR40" s="531"/>
      <c r="MS40" s="531"/>
      <c r="MT40" s="531"/>
      <c r="MU40" s="307"/>
      <c r="MV40" s="203"/>
      <c r="MW40" s="203"/>
      <c r="MX40" s="203"/>
      <c r="MY40" s="203"/>
      <c r="MZ40" s="203"/>
      <c r="NA40" s="203"/>
      <c r="NB40" s="203"/>
      <c r="NC40" s="203"/>
      <c r="ND40" s="63">
        <f t="shared" si="31"/>
        <v>0</v>
      </c>
      <c r="NF40" s="60"/>
      <c r="NG40" s="61" t="s">
        <v>36</v>
      </c>
      <c r="NH40" s="531" t="s">
        <v>37</v>
      </c>
      <c r="NI40" s="531"/>
      <c r="NJ40" s="531"/>
      <c r="NK40" s="531"/>
      <c r="NL40" s="531"/>
      <c r="NM40" s="531"/>
      <c r="NN40" s="531"/>
      <c r="NO40" s="531"/>
      <c r="NP40" s="531"/>
      <c r="NQ40" s="531"/>
      <c r="NR40" s="307"/>
      <c r="NS40" s="203"/>
      <c r="NT40" s="203"/>
      <c r="NU40" s="203"/>
      <c r="NV40" s="203"/>
      <c r="NW40" s="203"/>
      <c r="NX40" s="203"/>
      <c r="NY40" s="203"/>
      <c r="NZ40" s="203"/>
      <c r="OA40" s="63">
        <f t="shared" si="32"/>
        <v>0</v>
      </c>
    </row>
    <row r="41" spans="1:391" s="20" customFormat="1" ht="16.5" customHeight="1" x14ac:dyDescent="0.2">
      <c r="A41" s="13"/>
      <c r="B41" s="60"/>
      <c r="C41" s="61" t="s">
        <v>38</v>
      </c>
      <c r="D41" s="531" t="s">
        <v>39</v>
      </c>
      <c r="E41" s="531"/>
      <c r="F41" s="531"/>
      <c r="G41" s="531"/>
      <c r="H41" s="531"/>
      <c r="I41" s="531"/>
      <c r="J41" s="531"/>
      <c r="K41" s="531"/>
      <c r="L41" s="531"/>
      <c r="M41" s="531"/>
      <c r="N41" s="307"/>
      <c r="O41" s="203"/>
      <c r="P41" s="203"/>
      <c r="Q41" s="203"/>
      <c r="R41" s="203"/>
      <c r="S41" s="203"/>
      <c r="T41" s="203"/>
      <c r="U41" s="203"/>
      <c r="V41" s="203"/>
      <c r="W41" s="63">
        <f t="shared" si="16"/>
        <v>0</v>
      </c>
      <c r="Y41" s="60"/>
      <c r="Z41" s="61" t="s">
        <v>38</v>
      </c>
      <c r="AA41" s="531" t="s">
        <v>39</v>
      </c>
      <c r="AB41" s="531"/>
      <c r="AC41" s="531"/>
      <c r="AD41" s="531"/>
      <c r="AE41" s="531"/>
      <c r="AF41" s="531"/>
      <c r="AG41" s="531"/>
      <c r="AH41" s="531"/>
      <c r="AI41" s="531"/>
      <c r="AJ41" s="531"/>
      <c r="AK41" s="307"/>
      <c r="AL41" s="203"/>
      <c r="AM41" s="203"/>
      <c r="AN41" s="203"/>
      <c r="AO41" s="203"/>
      <c r="AP41" s="203"/>
      <c r="AQ41" s="203"/>
      <c r="AR41" s="203"/>
      <c r="AS41" s="203"/>
      <c r="AT41" s="63">
        <f t="shared" si="17"/>
        <v>0</v>
      </c>
      <c r="AV41" s="60"/>
      <c r="AW41" s="61" t="s">
        <v>38</v>
      </c>
      <c r="AX41" s="531" t="s">
        <v>39</v>
      </c>
      <c r="AY41" s="531"/>
      <c r="AZ41" s="531"/>
      <c r="BA41" s="531"/>
      <c r="BB41" s="531"/>
      <c r="BC41" s="531"/>
      <c r="BD41" s="531"/>
      <c r="BE41" s="531"/>
      <c r="BF41" s="531"/>
      <c r="BG41" s="531"/>
      <c r="BH41" s="307"/>
      <c r="BI41" s="203"/>
      <c r="BJ41" s="203"/>
      <c r="BK41" s="203"/>
      <c r="BL41" s="203"/>
      <c r="BM41" s="203"/>
      <c r="BN41" s="203"/>
      <c r="BO41" s="203"/>
      <c r="BP41" s="203"/>
      <c r="BQ41" s="63">
        <f t="shared" si="18"/>
        <v>0</v>
      </c>
      <c r="BS41" s="60"/>
      <c r="BT41" s="61" t="s">
        <v>38</v>
      </c>
      <c r="BU41" s="531" t="s">
        <v>39</v>
      </c>
      <c r="BV41" s="531"/>
      <c r="BW41" s="531"/>
      <c r="BX41" s="531"/>
      <c r="BY41" s="531"/>
      <c r="BZ41" s="531"/>
      <c r="CA41" s="531"/>
      <c r="CB41" s="531"/>
      <c r="CC41" s="531"/>
      <c r="CD41" s="531"/>
      <c r="CE41" s="307"/>
      <c r="CF41" s="203"/>
      <c r="CG41" s="203"/>
      <c r="CH41" s="203"/>
      <c r="CI41" s="203"/>
      <c r="CJ41" s="203"/>
      <c r="CK41" s="203"/>
      <c r="CL41" s="203"/>
      <c r="CM41" s="203"/>
      <c r="CN41" s="63">
        <f t="shared" si="19"/>
        <v>0</v>
      </c>
      <c r="CP41" s="60"/>
      <c r="CQ41" s="61" t="s">
        <v>38</v>
      </c>
      <c r="CR41" s="531" t="s">
        <v>39</v>
      </c>
      <c r="CS41" s="531"/>
      <c r="CT41" s="531"/>
      <c r="CU41" s="531"/>
      <c r="CV41" s="531"/>
      <c r="CW41" s="531"/>
      <c r="CX41" s="531"/>
      <c r="CY41" s="531"/>
      <c r="CZ41" s="531"/>
      <c r="DA41" s="531"/>
      <c r="DB41" s="307"/>
      <c r="DC41" s="203"/>
      <c r="DD41" s="203"/>
      <c r="DE41" s="203"/>
      <c r="DF41" s="203"/>
      <c r="DG41" s="203"/>
      <c r="DH41" s="203"/>
      <c r="DI41" s="203"/>
      <c r="DJ41" s="203"/>
      <c r="DK41" s="63">
        <f t="shared" si="20"/>
        <v>0</v>
      </c>
      <c r="DM41" s="60"/>
      <c r="DN41" s="61" t="s">
        <v>38</v>
      </c>
      <c r="DO41" s="531" t="s">
        <v>39</v>
      </c>
      <c r="DP41" s="531"/>
      <c r="DQ41" s="531"/>
      <c r="DR41" s="531"/>
      <c r="DS41" s="531"/>
      <c r="DT41" s="531"/>
      <c r="DU41" s="531"/>
      <c r="DV41" s="531"/>
      <c r="DW41" s="531"/>
      <c r="DX41" s="531"/>
      <c r="DY41" s="307"/>
      <c r="DZ41" s="203"/>
      <c r="EA41" s="203"/>
      <c r="EB41" s="203"/>
      <c r="EC41" s="203"/>
      <c r="ED41" s="203"/>
      <c r="EE41" s="203"/>
      <c r="EF41" s="203"/>
      <c r="EG41" s="203"/>
      <c r="EH41" s="63">
        <f t="shared" si="21"/>
        <v>0</v>
      </c>
      <c r="EJ41" s="60"/>
      <c r="EK41" s="61" t="s">
        <v>38</v>
      </c>
      <c r="EL41" s="531" t="s">
        <v>39</v>
      </c>
      <c r="EM41" s="531"/>
      <c r="EN41" s="531"/>
      <c r="EO41" s="531"/>
      <c r="EP41" s="531"/>
      <c r="EQ41" s="531"/>
      <c r="ER41" s="531"/>
      <c r="ES41" s="531"/>
      <c r="ET41" s="531"/>
      <c r="EU41" s="531"/>
      <c r="EV41" s="307"/>
      <c r="EW41" s="203"/>
      <c r="EX41" s="203"/>
      <c r="EY41" s="203"/>
      <c r="EZ41" s="203"/>
      <c r="FA41" s="203"/>
      <c r="FB41" s="203"/>
      <c r="FC41" s="203"/>
      <c r="FD41" s="203"/>
      <c r="FE41" s="63">
        <f t="shared" si="22"/>
        <v>0</v>
      </c>
      <c r="FG41" s="60"/>
      <c r="FH41" s="61" t="s">
        <v>38</v>
      </c>
      <c r="FI41" s="531" t="s">
        <v>39</v>
      </c>
      <c r="FJ41" s="531"/>
      <c r="FK41" s="531"/>
      <c r="FL41" s="531"/>
      <c r="FM41" s="531"/>
      <c r="FN41" s="531"/>
      <c r="FO41" s="531"/>
      <c r="FP41" s="531"/>
      <c r="FQ41" s="531"/>
      <c r="FR41" s="531"/>
      <c r="FS41" s="307"/>
      <c r="FT41" s="203"/>
      <c r="FU41" s="203"/>
      <c r="FV41" s="203"/>
      <c r="FW41" s="203"/>
      <c r="FX41" s="203"/>
      <c r="FY41" s="203"/>
      <c r="FZ41" s="203"/>
      <c r="GA41" s="203"/>
      <c r="GB41" s="63">
        <f t="shared" si="23"/>
        <v>0</v>
      </c>
      <c r="GD41" s="60"/>
      <c r="GE41" s="61" t="s">
        <v>38</v>
      </c>
      <c r="GF41" s="531" t="s">
        <v>39</v>
      </c>
      <c r="GG41" s="531"/>
      <c r="GH41" s="531"/>
      <c r="GI41" s="531"/>
      <c r="GJ41" s="531"/>
      <c r="GK41" s="531"/>
      <c r="GL41" s="531"/>
      <c r="GM41" s="531"/>
      <c r="GN41" s="531"/>
      <c r="GO41" s="531"/>
      <c r="GP41" s="307"/>
      <c r="GQ41" s="203"/>
      <c r="GR41" s="203"/>
      <c r="GS41" s="203"/>
      <c r="GT41" s="203"/>
      <c r="GU41" s="203"/>
      <c r="GV41" s="203"/>
      <c r="GW41" s="203"/>
      <c r="GX41" s="203"/>
      <c r="GY41" s="63">
        <f t="shared" si="24"/>
        <v>0</v>
      </c>
      <c r="HA41" s="60"/>
      <c r="HB41" s="61" t="s">
        <v>38</v>
      </c>
      <c r="HC41" s="531" t="s">
        <v>39</v>
      </c>
      <c r="HD41" s="531"/>
      <c r="HE41" s="531"/>
      <c r="HF41" s="531"/>
      <c r="HG41" s="531"/>
      <c r="HH41" s="531"/>
      <c r="HI41" s="531"/>
      <c r="HJ41" s="531"/>
      <c r="HK41" s="531"/>
      <c r="HL41" s="531"/>
      <c r="HM41" s="307"/>
      <c r="HN41" s="203"/>
      <c r="HO41" s="203"/>
      <c r="HP41" s="203"/>
      <c r="HQ41" s="203"/>
      <c r="HR41" s="203"/>
      <c r="HS41" s="203"/>
      <c r="HT41" s="203"/>
      <c r="HU41" s="203"/>
      <c r="HV41" s="63">
        <f t="shared" si="25"/>
        <v>0</v>
      </c>
      <c r="HX41" s="60"/>
      <c r="HY41" s="61" t="s">
        <v>38</v>
      </c>
      <c r="HZ41" s="531" t="s">
        <v>39</v>
      </c>
      <c r="IA41" s="531"/>
      <c r="IB41" s="531"/>
      <c r="IC41" s="531"/>
      <c r="ID41" s="531"/>
      <c r="IE41" s="531"/>
      <c r="IF41" s="531"/>
      <c r="IG41" s="531"/>
      <c r="IH41" s="531"/>
      <c r="II41" s="531"/>
      <c r="IJ41" s="307"/>
      <c r="IK41" s="203"/>
      <c r="IL41" s="203"/>
      <c r="IM41" s="203"/>
      <c r="IN41" s="203"/>
      <c r="IO41" s="203"/>
      <c r="IP41" s="203"/>
      <c r="IQ41" s="203"/>
      <c r="IR41" s="203"/>
      <c r="IS41" s="63">
        <f t="shared" si="26"/>
        <v>0</v>
      </c>
      <c r="IU41" s="60"/>
      <c r="IV41" s="61" t="s">
        <v>38</v>
      </c>
      <c r="IW41" s="531" t="s">
        <v>39</v>
      </c>
      <c r="IX41" s="531"/>
      <c r="IY41" s="531"/>
      <c r="IZ41" s="531"/>
      <c r="JA41" s="531"/>
      <c r="JB41" s="531"/>
      <c r="JC41" s="531"/>
      <c r="JD41" s="531"/>
      <c r="JE41" s="531"/>
      <c r="JF41" s="531"/>
      <c r="JG41" s="307"/>
      <c r="JH41" s="203"/>
      <c r="JI41" s="203"/>
      <c r="JJ41" s="203"/>
      <c r="JK41" s="203"/>
      <c r="JL41" s="203"/>
      <c r="JM41" s="203"/>
      <c r="JN41" s="203"/>
      <c r="JO41" s="203"/>
      <c r="JP41" s="63">
        <f t="shared" si="27"/>
        <v>0</v>
      </c>
      <c r="JR41" s="60"/>
      <c r="JS41" s="61" t="s">
        <v>38</v>
      </c>
      <c r="JT41" s="531" t="s">
        <v>39</v>
      </c>
      <c r="JU41" s="531"/>
      <c r="JV41" s="531"/>
      <c r="JW41" s="531"/>
      <c r="JX41" s="531"/>
      <c r="JY41" s="531"/>
      <c r="JZ41" s="531"/>
      <c r="KA41" s="531"/>
      <c r="KB41" s="531"/>
      <c r="KC41" s="531"/>
      <c r="KD41" s="307"/>
      <c r="KE41" s="203"/>
      <c r="KF41" s="203"/>
      <c r="KG41" s="203"/>
      <c r="KH41" s="203"/>
      <c r="KI41" s="203"/>
      <c r="KJ41" s="203"/>
      <c r="KK41" s="203"/>
      <c r="KL41" s="203"/>
      <c r="KM41" s="63">
        <f t="shared" si="28"/>
        <v>0</v>
      </c>
      <c r="KO41" s="60"/>
      <c r="KP41" s="61" t="s">
        <v>38</v>
      </c>
      <c r="KQ41" s="531" t="s">
        <v>39</v>
      </c>
      <c r="KR41" s="531"/>
      <c r="KS41" s="531"/>
      <c r="KT41" s="531"/>
      <c r="KU41" s="531"/>
      <c r="KV41" s="531"/>
      <c r="KW41" s="531"/>
      <c r="KX41" s="531"/>
      <c r="KY41" s="531"/>
      <c r="KZ41" s="531"/>
      <c r="LA41" s="307"/>
      <c r="LB41" s="203"/>
      <c r="LC41" s="203"/>
      <c r="LD41" s="203"/>
      <c r="LE41" s="203"/>
      <c r="LF41" s="203"/>
      <c r="LG41" s="203"/>
      <c r="LH41" s="203"/>
      <c r="LI41" s="203"/>
      <c r="LJ41" s="63">
        <f t="shared" si="29"/>
        <v>0</v>
      </c>
      <c r="LL41" s="60"/>
      <c r="LM41" s="61" t="s">
        <v>38</v>
      </c>
      <c r="LN41" s="531" t="s">
        <v>39</v>
      </c>
      <c r="LO41" s="531"/>
      <c r="LP41" s="531"/>
      <c r="LQ41" s="531"/>
      <c r="LR41" s="531"/>
      <c r="LS41" s="531"/>
      <c r="LT41" s="531"/>
      <c r="LU41" s="531"/>
      <c r="LV41" s="531"/>
      <c r="LW41" s="531"/>
      <c r="LX41" s="307"/>
      <c r="LY41" s="203"/>
      <c r="LZ41" s="203"/>
      <c r="MA41" s="203"/>
      <c r="MB41" s="203"/>
      <c r="MC41" s="203"/>
      <c r="MD41" s="203"/>
      <c r="ME41" s="203"/>
      <c r="MF41" s="203"/>
      <c r="MG41" s="63">
        <f t="shared" si="30"/>
        <v>0</v>
      </c>
      <c r="MI41" s="60"/>
      <c r="MJ41" s="61" t="s">
        <v>38</v>
      </c>
      <c r="MK41" s="531" t="s">
        <v>39</v>
      </c>
      <c r="ML41" s="531"/>
      <c r="MM41" s="531"/>
      <c r="MN41" s="531"/>
      <c r="MO41" s="531"/>
      <c r="MP41" s="531"/>
      <c r="MQ41" s="531"/>
      <c r="MR41" s="531"/>
      <c r="MS41" s="531"/>
      <c r="MT41" s="531"/>
      <c r="MU41" s="307"/>
      <c r="MV41" s="203"/>
      <c r="MW41" s="203"/>
      <c r="MX41" s="203"/>
      <c r="MY41" s="203"/>
      <c r="MZ41" s="203"/>
      <c r="NA41" s="203"/>
      <c r="NB41" s="203"/>
      <c r="NC41" s="203"/>
      <c r="ND41" s="63">
        <f t="shared" si="31"/>
        <v>0</v>
      </c>
      <c r="NF41" s="60"/>
      <c r="NG41" s="61" t="s">
        <v>38</v>
      </c>
      <c r="NH41" s="531" t="s">
        <v>39</v>
      </c>
      <c r="NI41" s="531"/>
      <c r="NJ41" s="531"/>
      <c r="NK41" s="531"/>
      <c r="NL41" s="531"/>
      <c r="NM41" s="531"/>
      <c r="NN41" s="531"/>
      <c r="NO41" s="531"/>
      <c r="NP41" s="531"/>
      <c r="NQ41" s="531"/>
      <c r="NR41" s="307"/>
      <c r="NS41" s="203"/>
      <c r="NT41" s="203"/>
      <c r="NU41" s="203"/>
      <c r="NV41" s="203"/>
      <c r="NW41" s="203"/>
      <c r="NX41" s="203"/>
      <c r="NY41" s="203"/>
      <c r="NZ41" s="203"/>
      <c r="OA41" s="63">
        <f t="shared" si="32"/>
        <v>0</v>
      </c>
    </row>
    <row r="42" spans="1:391" s="20" customFormat="1" ht="16.5" customHeight="1" x14ac:dyDescent="0.2">
      <c r="A42" s="13"/>
      <c r="B42" s="60"/>
      <c r="C42" s="61" t="s">
        <v>41</v>
      </c>
      <c r="D42" s="531" t="s">
        <v>42</v>
      </c>
      <c r="E42" s="531"/>
      <c r="F42" s="531"/>
      <c r="G42" s="531"/>
      <c r="H42" s="531"/>
      <c r="I42" s="531"/>
      <c r="J42" s="531"/>
      <c r="K42" s="531"/>
      <c r="L42" s="531"/>
      <c r="M42" s="531"/>
      <c r="N42" s="307"/>
      <c r="O42" s="203"/>
      <c r="P42" s="203"/>
      <c r="Q42" s="203"/>
      <c r="R42" s="203"/>
      <c r="S42" s="203"/>
      <c r="T42" s="203"/>
      <c r="U42" s="203"/>
      <c r="V42" s="203"/>
      <c r="W42" s="63">
        <f t="shared" si="16"/>
        <v>0</v>
      </c>
      <c r="Y42" s="60"/>
      <c r="Z42" s="61" t="s">
        <v>41</v>
      </c>
      <c r="AA42" s="531" t="s">
        <v>42</v>
      </c>
      <c r="AB42" s="531"/>
      <c r="AC42" s="531"/>
      <c r="AD42" s="531"/>
      <c r="AE42" s="531"/>
      <c r="AF42" s="531"/>
      <c r="AG42" s="531"/>
      <c r="AH42" s="531"/>
      <c r="AI42" s="531"/>
      <c r="AJ42" s="531"/>
      <c r="AK42" s="307"/>
      <c r="AL42" s="203"/>
      <c r="AM42" s="203"/>
      <c r="AN42" s="203"/>
      <c r="AO42" s="203"/>
      <c r="AP42" s="203"/>
      <c r="AQ42" s="203"/>
      <c r="AR42" s="203"/>
      <c r="AS42" s="203"/>
      <c r="AT42" s="63">
        <f t="shared" si="17"/>
        <v>0</v>
      </c>
      <c r="AV42" s="60"/>
      <c r="AW42" s="61" t="s">
        <v>41</v>
      </c>
      <c r="AX42" s="531" t="s">
        <v>42</v>
      </c>
      <c r="AY42" s="531"/>
      <c r="AZ42" s="531"/>
      <c r="BA42" s="531"/>
      <c r="BB42" s="531"/>
      <c r="BC42" s="531"/>
      <c r="BD42" s="531"/>
      <c r="BE42" s="531"/>
      <c r="BF42" s="531"/>
      <c r="BG42" s="531"/>
      <c r="BH42" s="307"/>
      <c r="BI42" s="203"/>
      <c r="BJ42" s="203"/>
      <c r="BK42" s="203"/>
      <c r="BL42" s="203"/>
      <c r="BM42" s="203"/>
      <c r="BN42" s="203"/>
      <c r="BO42" s="203"/>
      <c r="BP42" s="203"/>
      <c r="BQ42" s="63">
        <f t="shared" si="18"/>
        <v>0</v>
      </c>
      <c r="BS42" s="60"/>
      <c r="BT42" s="61" t="s">
        <v>41</v>
      </c>
      <c r="BU42" s="531" t="s">
        <v>42</v>
      </c>
      <c r="BV42" s="531"/>
      <c r="BW42" s="531"/>
      <c r="BX42" s="531"/>
      <c r="BY42" s="531"/>
      <c r="BZ42" s="531"/>
      <c r="CA42" s="531"/>
      <c r="CB42" s="531"/>
      <c r="CC42" s="531"/>
      <c r="CD42" s="531"/>
      <c r="CE42" s="307"/>
      <c r="CF42" s="203"/>
      <c r="CG42" s="203"/>
      <c r="CH42" s="203"/>
      <c r="CI42" s="203"/>
      <c r="CJ42" s="203"/>
      <c r="CK42" s="203"/>
      <c r="CL42" s="203"/>
      <c r="CM42" s="203"/>
      <c r="CN42" s="63">
        <f t="shared" si="19"/>
        <v>0</v>
      </c>
      <c r="CP42" s="60"/>
      <c r="CQ42" s="61" t="s">
        <v>41</v>
      </c>
      <c r="CR42" s="531" t="s">
        <v>42</v>
      </c>
      <c r="CS42" s="531"/>
      <c r="CT42" s="531"/>
      <c r="CU42" s="531"/>
      <c r="CV42" s="531"/>
      <c r="CW42" s="531"/>
      <c r="CX42" s="531"/>
      <c r="CY42" s="531"/>
      <c r="CZ42" s="531"/>
      <c r="DA42" s="531"/>
      <c r="DB42" s="307"/>
      <c r="DC42" s="203"/>
      <c r="DD42" s="203"/>
      <c r="DE42" s="203"/>
      <c r="DF42" s="203"/>
      <c r="DG42" s="203"/>
      <c r="DH42" s="203"/>
      <c r="DI42" s="203"/>
      <c r="DJ42" s="203"/>
      <c r="DK42" s="63">
        <f t="shared" si="20"/>
        <v>0</v>
      </c>
      <c r="DM42" s="60"/>
      <c r="DN42" s="61" t="s">
        <v>41</v>
      </c>
      <c r="DO42" s="531" t="s">
        <v>42</v>
      </c>
      <c r="DP42" s="531"/>
      <c r="DQ42" s="531"/>
      <c r="DR42" s="531"/>
      <c r="DS42" s="531"/>
      <c r="DT42" s="531"/>
      <c r="DU42" s="531"/>
      <c r="DV42" s="531"/>
      <c r="DW42" s="531"/>
      <c r="DX42" s="531"/>
      <c r="DY42" s="307"/>
      <c r="DZ42" s="203"/>
      <c r="EA42" s="203"/>
      <c r="EB42" s="203"/>
      <c r="EC42" s="203"/>
      <c r="ED42" s="203"/>
      <c r="EE42" s="203"/>
      <c r="EF42" s="203"/>
      <c r="EG42" s="203"/>
      <c r="EH42" s="63">
        <f t="shared" si="21"/>
        <v>0</v>
      </c>
      <c r="EJ42" s="60"/>
      <c r="EK42" s="61" t="s">
        <v>41</v>
      </c>
      <c r="EL42" s="531" t="s">
        <v>42</v>
      </c>
      <c r="EM42" s="531"/>
      <c r="EN42" s="531"/>
      <c r="EO42" s="531"/>
      <c r="EP42" s="531"/>
      <c r="EQ42" s="531"/>
      <c r="ER42" s="531"/>
      <c r="ES42" s="531"/>
      <c r="ET42" s="531"/>
      <c r="EU42" s="531"/>
      <c r="EV42" s="307"/>
      <c r="EW42" s="203"/>
      <c r="EX42" s="203"/>
      <c r="EY42" s="203"/>
      <c r="EZ42" s="203"/>
      <c r="FA42" s="203"/>
      <c r="FB42" s="203"/>
      <c r="FC42" s="203"/>
      <c r="FD42" s="203"/>
      <c r="FE42" s="63">
        <f t="shared" si="22"/>
        <v>0</v>
      </c>
      <c r="FG42" s="60"/>
      <c r="FH42" s="61" t="s">
        <v>41</v>
      </c>
      <c r="FI42" s="531" t="s">
        <v>42</v>
      </c>
      <c r="FJ42" s="531"/>
      <c r="FK42" s="531"/>
      <c r="FL42" s="531"/>
      <c r="FM42" s="531"/>
      <c r="FN42" s="531"/>
      <c r="FO42" s="531"/>
      <c r="FP42" s="531"/>
      <c r="FQ42" s="531"/>
      <c r="FR42" s="531"/>
      <c r="FS42" s="307"/>
      <c r="FT42" s="203"/>
      <c r="FU42" s="203"/>
      <c r="FV42" s="203"/>
      <c r="FW42" s="203"/>
      <c r="FX42" s="203"/>
      <c r="FY42" s="203"/>
      <c r="FZ42" s="203"/>
      <c r="GA42" s="203"/>
      <c r="GB42" s="63">
        <f t="shared" si="23"/>
        <v>0</v>
      </c>
      <c r="GD42" s="60"/>
      <c r="GE42" s="61" t="s">
        <v>41</v>
      </c>
      <c r="GF42" s="531" t="s">
        <v>42</v>
      </c>
      <c r="GG42" s="531"/>
      <c r="GH42" s="531"/>
      <c r="GI42" s="531"/>
      <c r="GJ42" s="531"/>
      <c r="GK42" s="531"/>
      <c r="GL42" s="531"/>
      <c r="GM42" s="531"/>
      <c r="GN42" s="531"/>
      <c r="GO42" s="531"/>
      <c r="GP42" s="307"/>
      <c r="GQ42" s="203"/>
      <c r="GR42" s="203"/>
      <c r="GS42" s="203"/>
      <c r="GT42" s="203"/>
      <c r="GU42" s="203"/>
      <c r="GV42" s="203"/>
      <c r="GW42" s="203"/>
      <c r="GX42" s="203"/>
      <c r="GY42" s="63">
        <f t="shared" si="24"/>
        <v>0</v>
      </c>
      <c r="HA42" s="60"/>
      <c r="HB42" s="61" t="s">
        <v>41</v>
      </c>
      <c r="HC42" s="531" t="s">
        <v>42</v>
      </c>
      <c r="HD42" s="531"/>
      <c r="HE42" s="531"/>
      <c r="HF42" s="531"/>
      <c r="HG42" s="531"/>
      <c r="HH42" s="531"/>
      <c r="HI42" s="531"/>
      <c r="HJ42" s="531"/>
      <c r="HK42" s="531"/>
      <c r="HL42" s="531"/>
      <c r="HM42" s="307"/>
      <c r="HN42" s="203"/>
      <c r="HO42" s="203"/>
      <c r="HP42" s="203"/>
      <c r="HQ42" s="203"/>
      <c r="HR42" s="203"/>
      <c r="HS42" s="203"/>
      <c r="HT42" s="203"/>
      <c r="HU42" s="203"/>
      <c r="HV42" s="63">
        <f t="shared" si="25"/>
        <v>0</v>
      </c>
      <c r="HX42" s="60"/>
      <c r="HY42" s="61" t="s">
        <v>41</v>
      </c>
      <c r="HZ42" s="531" t="s">
        <v>42</v>
      </c>
      <c r="IA42" s="531"/>
      <c r="IB42" s="531"/>
      <c r="IC42" s="531"/>
      <c r="ID42" s="531"/>
      <c r="IE42" s="531"/>
      <c r="IF42" s="531"/>
      <c r="IG42" s="531"/>
      <c r="IH42" s="531"/>
      <c r="II42" s="531"/>
      <c r="IJ42" s="307"/>
      <c r="IK42" s="203"/>
      <c r="IL42" s="203"/>
      <c r="IM42" s="203"/>
      <c r="IN42" s="203"/>
      <c r="IO42" s="203"/>
      <c r="IP42" s="203"/>
      <c r="IQ42" s="203"/>
      <c r="IR42" s="203"/>
      <c r="IS42" s="63">
        <f t="shared" si="26"/>
        <v>0</v>
      </c>
      <c r="IU42" s="60"/>
      <c r="IV42" s="61" t="s">
        <v>41</v>
      </c>
      <c r="IW42" s="531" t="s">
        <v>42</v>
      </c>
      <c r="IX42" s="531"/>
      <c r="IY42" s="531"/>
      <c r="IZ42" s="531"/>
      <c r="JA42" s="531"/>
      <c r="JB42" s="531"/>
      <c r="JC42" s="531"/>
      <c r="JD42" s="531"/>
      <c r="JE42" s="531"/>
      <c r="JF42" s="531"/>
      <c r="JG42" s="307"/>
      <c r="JH42" s="203"/>
      <c r="JI42" s="203"/>
      <c r="JJ42" s="203"/>
      <c r="JK42" s="203"/>
      <c r="JL42" s="203"/>
      <c r="JM42" s="203"/>
      <c r="JN42" s="203"/>
      <c r="JO42" s="203"/>
      <c r="JP42" s="63">
        <f t="shared" si="27"/>
        <v>0</v>
      </c>
      <c r="JR42" s="60"/>
      <c r="JS42" s="61" t="s">
        <v>41</v>
      </c>
      <c r="JT42" s="531" t="s">
        <v>42</v>
      </c>
      <c r="JU42" s="531"/>
      <c r="JV42" s="531"/>
      <c r="JW42" s="531"/>
      <c r="JX42" s="531"/>
      <c r="JY42" s="531"/>
      <c r="JZ42" s="531"/>
      <c r="KA42" s="531"/>
      <c r="KB42" s="531"/>
      <c r="KC42" s="531"/>
      <c r="KD42" s="307"/>
      <c r="KE42" s="203"/>
      <c r="KF42" s="203"/>
      <c r="KG42" s="203"/>
      <c r="KH42" s="203"/>
      <c r="KI42" s="203"/>
      <c r="KJ42" s="203"/>
      <c r="KK42" s="203"/>
      <c r="KL42" s="203"/>
      <c r="KM42" s="63">
        <f t="shared" si="28"/>
        <v>0</v>
      </c>
      <c r="KO42" s="60"/>
      <c r="KP42" s="61" t="s">
        <v>41</v>
      </c>
      <c r="KQ42" s="531" t="s">
        <v>42</v>
      </c>
      <c r="KR42" s="531"/>
      <c r="KS42" s="531"/>
      <c r="KT42" s="531"/>
      <c r="KU42" s="531"/>
      <c r="KV42" s="531"/>
      <c r="KW42" s="531"/>
      <c r="KX42" s="531"/>
      <c r="KY42" s="531"/>
      <c r="KZ42" s="531"/>
      <c r="LA42" s="307"/>
      <c r="LB42" s="203"/>
      <c r="LC42" s="203"/>
      <c r="LD42" s="203"/>
      <c r="LE42" s="203"/>
      <c r="LF42" s="203"/>
      <c r="LG42" s="203"/>
      <c r="LH42" s="203"/>
      <c r="LI42" s="203"/>
      <c r="LJ42" s="63">
        <f t="shared" si="29"/>
        <v>0</v>
      </c>
      <c r="LL42" s="60"/>
      <c r="LM42" s="61" t="s">
        <v>41</v>
      </c>
      <c r="LN42" s="531" t="s">
        <v>42</v>
      </c>
      <c r="LO42" s="531"/>
      <c r="LP42" s="531"/>
      <c r="LQ42" s="531"/>
      <c r="LR42" s="531"/>
      <c r="LS42" s="531"/>
      <c r="LT42" s="531"/>
      <c r="LU42" s="531"/>
      <c r="LV42" s="531"/>
      <c r="LW42" s="531"/>
      <c r="LX42" s="307"/>
      <c r="LY42" s="203"/>
      <c r="LZ42" s="203"/>
      <c r="MA42" s="203"/>
      <c r="MB42" s="203"/>
      <c r="MC42" s="203"/>
      <c r="MD42" s="203"/>
      <c r="ME42" s="203"/>
      <c r="MF42" s="203"/>
      <c r="MG42" s="63">
        <f t="shared" si="30"/>
        <v>0</v>
      </c>
      <c r="MI42" s="60"/>
      <c r="MJ42" s="61" t="s">
        <v>41</v>
      </c>
      <c r="MK42" s="531" t="s">
        <v>42</v>
      </c>
      <c r="ML42" s="531"/>
      <c r="MM42" s="531"/>
      <c r="MN42" s="531"/>
      <c r="MO42" s="531"/>
      <c r="MP42" s="531"/>
      <c r="MQ42" s="531"/>
      <c r="MR42" s="531"/>
      <c r="MS42" s="531"/>
      <c r="MT42" s="531"/>
      <c r="MU42" s="307"/>
      <c r="MV42" s="203"/>
      <c r="MW42" s="203"/>
      <c r="MX42" s="203"/>
      <c r="MY42" s="203"/>
      <c r="MZ42" s="203"/>
      <c r="NA42" s="203"/>
      <c r="NB42" s="203"/>
      <c r="NC42" s="203"/>
      <c r="ND42" s="63">
        <f t="shared" si="31"/>
        <v>0</v>
      </c>
      <c r="NF42" s="60"/>
      <c r="NG42" s="61" t="s">
        <v>41</v>
      </c>
      <c r="NH42" s="531" t="s">
        <v>42</v>
      </c>
      <c r="NI42" s="531"/>
      <c r="NJ42" s="531"/>
      <c r="NK42" s="531"/>
      <c r="NL42" s="531"/>
      <c r="NM42" s="531"/>
      <c r="NN42" s="531"/>
      <c r="NO42" s="531"/>
      <c r="NP42" s="531"/>
      <c r="NQ42" s="531"/>
      <c r="NR42" s="307"/>
      <c r="NS42" s="203"/>
      <c r="NT42" s="203"/>
      <c r="NU42" s="203"/>
      <c r="NV42" s="203"/>
      <c r="NW42" s="203"/>
      <c r="NX42" s="203"/>
      <c r="NY42" s="203"/>
      <c r="NZ42" s="203"/>
      <c r="OA42" s="63">
        <f t="shared" si="32"/>
        <v>0</v>
      </c>
    </row>
    <row r="43" spans="1:391" s="20" customFormat="1" ht="16.5" customHeight="1" x14ac:dyDescent="0.2">
      <c r="A43" s="13"/>
      <c r="B43" s="60"/>
      <c r="C43" s="61" t="s">
        <v>43</v>
      </c>
      <c r="D43" s="531" t="s">
        <v>44</v>
      </c>
      <c r="E43" s="531"/>
      <c r="F43" s="531"/>
      <c r="G43" s="531"/>
      <c r="H43" s="531"/>
      <c r="I43" s="531"/>
      <c r="J43" s="531"/>
      <c r="K43" s="531"/>
      <c r="L43" s="531"/>
      <c r="M43" s="531"/>
      <c r="N43" s="307"/>
      <c r="O43" s="203"/>
      <c r="P43" s="203"/>
      <c r="Q43" s="203"/>
      <c r="R43" s="203"/>
      <c r="S43" s="203"/>
      <c r="T43" s="203"/>
      <c r="U43" s="203"/>
      <c r="V43" s="203"/>
      <c r="W43" s="63">
        <f t="shared" si="16"/>
        <v>0</v>
      </c>
      <c r="Y43" s="60"/>
      <c r="Z43" s="61" t="s">
        <v>43</v>
      </c>
      <c r="AA43" s="531" t="s">
        <v>44</v>
      </c>
      <c r="AB43" s="531"/>
      <c r="AC43" s="531"/>
      <c r="AD43" s="531"/>
      <c r="AE43" s="531"/>
      <c r="AF43" s="531"/>
      <c r="AG43" s="531"/>
      <c r="AH43" s="531"/>
      <c r="AI43" s="531"/>
      <c r="AJ43" s="531"/>
      <c r="AK43" s="307"/>
      <c r="AL43" s="203"/>
      <c r="AM43" s="203"/>
      <c r="AN43" s="203"/>
      <c r="AO43" s="203"/>
      <c r="AP43" s="203"/>
      <c r="AQ43" s="203"/>
      <c r="AR43" s="203"/>
      <c r="AS43" s="203"/>
      <c r="AT43" s="63">
        <f t="shared" si="17"/>
        <v>0</v>
      </c>
      <c r="AV43" s="60"/>
      <c r="AW43" s="61" t="s">
        <v>43</v>
      </c>
      <c r="AX43" s="531" t="s">
        <v>44</v>
      </c>
      <c r="AY43" s="531"/>
      <c r="AZ43" s="531"/>
      <c r="BA43" s="531"/>
      <c r="BB43" s="531"/>
      <c r="BC43" s="531"/>
      <c r="BD43" s="531"/>
      <c r="BE43" s="531"/>
      <c r="BF43" s="531"/>
      <c r="BG43" s="531"/>
      <c r="BH43" s="307"/>
      <c r="BI43" s="203"/>
      <c r="BJ43" s="203"/>
      <c r="BK43" s="203"/>
      <c r="BL43" s="203"/>
      <c r="BM43" s="203"/>
      <c r="BN43" s="203"/>
      <c r="BO43" s="203"/>
      <c r="BP43" s="203"/>
      <c r="BQ43" s="63">
        <f t="shared" si="18"/>
        <v>0</v>
      </c>
      <c r="BS43" s="60"/>
      <c r="BT43" s="61" t="s">
        <v>43</v>
      </c>
      <c r="BU43" s="531" t="s">
        <v>44</v>
      </c>
      <c r="BV43" s="531"/>
      <c r="BW43" s="531"/>
      <c r="BX43" s="531"/>
      <c r="BY43" s="531"/>
      <c r="BZ43" s="531"/>
      <c r="CA43" s="531"/>
      <c r="CB43" s="531"/>
      <c r="CC43" s="531"/>
      <c r="CD43" s="531"/>
      <c r="CE43" s="307"/>
      <c r="CF43" s="203"/>
      <c r="CG43" s="203"/>
      <c r="CH43" s="203"/>
      <c r="CI43" s="203"/>
      <c r="CJ43" s="203"/>
      <c r="CK43" s="203"/>
      <c r="CL43" s="203"/>
      <c r="CM43" s="203"/>
      <c r="CN43" s="63">
        <f t="shared" si="19"/>
        <v>0</v>
      </c>
      <c r="CP43" s="60"/>
      <c r="CQ43" s="61" t="s">
        <v>43</v>
      </c>
      <c r="CR43" s="531" t="s">
        <v>44</v>
      </c>
      <c r="CS43" s="531"/>
      <c r="CT43" s="531"/>
      <c r="CU43" s="531"/>
      <c r="CV43" s="531"/>
      <c r="CW43" s="531"/>
      <c r="CX43" s="531"/>
      <c r="CY43" s="531"/>
      <c r="CZ43" s="531"/>
      <c r="DA43" s="531"/>
      <c r="DB43" s="307"/>
      <c r="DC43" s="203"/>
      <c r="DD43" s="203"/>
      <c r="DE43" s="203"/>
      <c r="DF43" s="203"/>
      <c r="DG43" s="203"/>
      <c r="DH43" s="203"/>
      <c r="DI43" s="203"/>
      <c r="DJ43" s="203"/>
      <c r="DK43" s="63">
        <f t="shared" si="20"/>
        <v>0</v>
      </c>
      <c r="DM43" s="60"/>
      <c r="DN43" s="61" t="s">
        <v>43</v>
      </c>
      <c r="DO43" s="531" t="s">
        <v>44</v>
      </c>
      <c r="DP43" s="531"/>
      <c r="DQ43" s="531"/>
      <c r="DR43" s="531"/>
      <c r="DS43" s="531"/>
      <c r="DT43" s="531"/>
      <c r="DU43" s="531"/>
      <c r="DV43" s="531"/>
      <c r="DW43" s="531"/>
      <c r="DX43" s="531"/>
      <c r="DY43" s="307"/>
      <c r="DZ43" s="203"/>
      <c r="EA43" s="203"/>
      <c r="EB43" s="203"/>
      <c r="EC43" s="203"/>
      <c r="ED43" s="203"/>
      <c r="EE43" s="203"/>
      <c r="EF43" s="203"/>
      <c r="EG43" s="203"/>
      <c r="EH43" s="63">
        <f t="shared" si="21"/>
        <v>0</v>
      </c>
      <c r="EJ43" s="60"/>
      <c r="EK43" s="61" t="s">
        <v>43</v>
      </c>
      <c r="EL43" s="531" t="s">
        <v>44</v>
      </c>
      <c r="EM43" s="531"/>
      <c r="EN43" s="531"/>
      <c r="EO43" s="531"/>
      <c r="EP43" s="531"/>
      <c r="EQ43" s="531"/>
      <c r="ER43" s="531"/>
      <c r="ES43" s="531"/>
      <c r="ET43" s="531"/>
      <c r="EU43" s="531"/>
      <c r="EV43" s="307"/>
      <c r="EW43" s="203"/>
      <c r="EX43" s="203"/>
      <c r="EY43" s="203"/>
      <c r="EZ43" s="203"/>
      <c r="FA43" s="203"/>
      <c r="FB43" s="203"/>
      <c r="FC43" s="203"/>
      <c r="FD43" s="203"/>
      <c r="FE43" s="63">
        <f t="shared" si="22"/>
        <v>0</v>
      </c>
      <c r="FG43" s="60"/>
      <c r="FH43" s="61" t="s">
        <v>43</v>
      </c>
      <c r="FI43" s="531" t="s">
        <v>44</v>
      </c>
      <c r="FJ43" s="531"/>
      <c r="FK43" s="531"/>
      <c r="FL43" s="531"/>
      <c r="FM43" s="531"/>
      <c r="FN43" s="531"/>
      <c r="FO43" s="531"/>
      <c r="FP43" s="531"/>
      <c r="FQ43" s="531"/>
      <c r="FR43" s="531"/>
      <c r="FS43" s="307"/>
      <c r="FT43" s="203"/>
      <c r="FU43" s="203"/>
      <c r="FV43" s="203"/>
      <c r="FW43" s="203"/>
      <c r="FX43" s="203"/>
      <c r="FY43" s="203"/>
      <c r="FZ43" s="203"/>
      <c r="GA43" s="203"/>
      <c r="GB43" s="63">
        <f t="shared" si="23"/>
        <v>0</v>
      </c>
      <c r="GD43" s="60"/>
      <c r="GE43" s="61" t="s">
        <v>43</v>
      </c>
      <c r="GF43" s="531" t="s">
        <v>44</v>
      </c>
      <c r="GG43" s="531"/>
      <c r="GH43" s="531"/>
      <c r="GI43" s="531"/>
      <c r="GJ43" s="531"/>
      <c r="GK43" s="531"/>
      <c r="GL43" s="531"/>
      <c r="GM43" s="531"/>
      <c r="GN43" s="531"/>
      <c r="GO43" s="531"/>
      <c r="GP43" s="307"/>
      <c r="GQ43" s="203"/>
      <c r="GR43" s="203"/>
      <c r="GS43" s="203"/>
      <c r="GT43" s="203"/>
      <c r="GU43" s="203"/>
      <c r="GV43" s="203"/>
      <c r="GW43" s="203"/>
      <c r="GX43" s="203"/>
      <c r="GY43" s="63">
        <f t="shared" si="24"/>
        <v>0</v>
      </c>
      <c r="HA43" s="60"/>
      <c r="HB43" s="61" t="s">
        <v>43</v>
      </c>
      <c r="HC43" s="531" t="s">
        <v>44</v>
      </c>
      <c r="HD43" s="531"/>
      <c r="HE43" s="531"/>
      <c r="HF43" s="531"/>
      <c r="HG43" s="531"/>
      <c r="HH43" s="531"/>
      <c r="HI43" s="531"/>
      <c r="HJ43" s="531"/>
      <c r="HK43" s="531"/>
      <c r="HL43" s="531"/>
      <c r="HM43" s="307"/>
      <c r="HN43" s="203"/>
      <c r="HO43" s="203"/>
      <c r="HP43" s="203"/>
      <c r="HQ43" s="203"/>
      <c r="HR43" s="203"/>
      <c r="HS43" s="203"/>
      <c r="HT43" s="203"/>
      <c r="HU43" s="203"/>
      <c r="HV43" s="63">
        <f t="shared" si="25"/>
        <v>0</v>
      </c>
      <c r="HX43" s="60"/>
      <c r="HY43" s="61" t="s">
        <v>43</v>
      </c>
      <c r="HZ43" s="531" t="s">
        <v>44</v>
      </c>
      <c r="IA43" s="531"/>
      <c r="IB43" s="531"/>
      <c r="IC43" s="531"/>
      <c r="ID43" s="531"/>
      <c r="IE43" s="531"/>
      <c r="IF43" s="531"/>
      <c r="IG43" s="531"/>
      <c r="IH43" s="531"/>
      <c r="II43" s="531"/>
      <c r="IJ43" s="307"/>
      <c r="IK43" s="203"/>
      <c r="IL43" s="203"/>
      <c r="IM43" s="203"/>
      <c r="IN43" s="203"/>
      <c r="IO43" s="203"/>
      <c r="IP43" s="203"/>
      <c r="IQ43" s="203"/>
      <c r="IR43" s="203"/>
      <c r="IS43" s="63">
        <f t="shared" si="26"/>
        <v>0</v>
      </c>
      <c r="IU43" s="60"/>
      <c r="IV43" s="61" t="s">
        <v>43</v>
      </c>
      <c r="IW43" s="531" t="s">
        <v>44</v>
      </c>
      <c r="IX43" s="531"/>
      <c r="IY43" s="531"/>
      <c r="IZ43" s="531"/>
      <c r="JA43" s="531"/>
      <c r="JB43" s="531"/>
      <c r="JC43" s="531"/>
      <c r="JD43" s="531"/>
      <c r="JE43" s="531"/>
      <c r="JF43" s="531"/>
      <c r="JG43" s="307"/>
      <c r="JH43" s="203"/>
      <c r="JI43" s="203"/>
      <c r="JJ43" s="203"/>
      <c r="JK43" s="203"/>
      <c r="JL43" s="203"/>
      <c r="JM43" s="203"/>
      <c r="JN43" s="203"/>
      <c r="JO43" s="203"/>
      <c r="JP43" s="63">
        <f t="shared" si="27"/>
        <v>0</v>
      </c>
      <c r="JR43" s="60"/>
      <c r="JS43" s="61" t="s">
        <v>43</v>
      </c>
      <c r="JT43" s="531" t="s">
        <v>44</v>
      </c>
      <c r="JU43" s="531"/>
      <c r="JV43" s="531"/>
      <c r="JW43" s="531"/>
      <c r="JX43" s="531"/>
      <c r="JY43" s="531"/>
      <c r="JZ43" s="531"/>
      <c r="KA43" s="531"/>
      <c r="KB43" s="531"/>
      <c r="KC43" s="531"/>
      <c r="KD43" s="307"/>
      <c r="KE43" s="203"/>
      <c r="KF43" s="203"/>
      <c r="KG43" s="203"/>
      <c r="KH43" s="203"/>
      <c r="KI43" s="203"/>
      <c r="KJ43" s="203"/>
      <c r="KK43" s="203"/>
      <c r="KL43" s="203"/>
      <c r="KM43" s="63">
        <f t="shared" si="28"/>
        <v>0</v>
      </c>
      <c r="KO43" s="60"/>
      <c r="KP43" s="61" t="s">
        <v>43</v>
      </c>
      <c r="KQ43" s="531" t="s">
        <v>44</v>
      </c>
      <c r="KR43" s="531"/>
      <c r="KS43" s="531"/>
      <c r="KT43" s="531"/>
      <c r="KU43" s="531"/>
      <c r="KV43" s="531"/>
      <c r="KW43" s="531"/>
      <c r="KX43" s="531"/>
      <c r="KY43" s="531"/>
      <c r="KZ43" s="531"/>
      <c r="LA43" s="307"/>
      <c r="LB43" s="203"/>
      <c r="LC43" s="203"/>
      <c r="LD43" s="203"/>
      <c r="LE43" s="203"/>
      <c r="LF43" s="203"/>
      <c r="LG43" s="203"/>
      <c r="LH43" s="203"/>
      <c r="LI43" s="203"/>
      <c r="LJ43" s="63">
        <f t="shared" si="29"/>
        <v>0</v>
      </c>
      <c r="LL43" s="60"/>
      <c r="LM43" s="61" t="s">
        <v>43</v>
      </c>
      <c r="LN43" s="531" t="s">
        <v>44</v>
      </c>
      <c r="LO43" s="531"/>
      <c r="LP43" s="531"/>
      <c r="LQ43" s="531"/>
      <c r="LR43" s="531"/>
      <c r="LS43" s="531"/>
      <c r="LT43" s="531"/>
      <c r="LU43" s="531"/>
      <c r="LV43" s="531"/>
      <c r="LW43" s="531"/>
      <c r="LX43" s="307"/>
      <c r="LY43" s="203"/>
      <c r="LZ43" s="203"/>
      <c r="MA43" s="203"/>
      <c r="MB43" s="203"/>
      <c r="MC43" s="203"/>
      <c r="MD43" s="203"/>
      <c r="ME43" s="203"/>
      <c r="MF43" s="203"/>
      <c r="MG43" s="63">
        <f t="shared" si="30"/>
        <v>0</v>
      </c>
      <c r="MI43" s="60"/>
      <c r="MJ43" s="61" t="s">
        <v>43</v>
      </c>
      <c r="MK43" s="531" t="s">
        <v>44</v>
      </c>
      <c r="ML43" s="531"/>
      <c r="MM43" s="531"/>
      <c r="MN43" s="531"/>
      <c r="MO43" s="531"/>
      <c r="MP43" s="531"/>
      <c r="MQ43" s="531"/>
      <c r="MR43" s="531"/>
      <c r="MS43" s="531"/>
      <c r="MT43" s="531"/>
      <c r="MU43" s="307"/>
      <c r="MV43" s="203"/>
      <c r="MW43" s="203"/>
      <c r="MX43" s="203"/>
      <c r="MY43" s="203"/>
      <c r="MZ43" s="203"/>
      <c r="NA43" s="203"/>
      <c r="NB43" s="203"/>
      <c r="NC43" s="203"/>
      <c r="ND43" s="63">
        <f t="shared" si="31"/>
        <v>0</v>
      </c>
      <c r="NF43" s="60"/>
      <c r="NG43" s="61" t="s">
        <v>43</v>
      </c>
      <c r="NH43" s="531" t="s">
        <v>44</v>
      </c>
      <c r="NI43" s="531"/>
      <c r="NJ43" s="531"/>
      <c r="NK43" s="531"/>
      <c r="NL43" s="531"/>
      <c r="NM43" s="531"/>
      <c r="NN43" s="531"/>
      <c r="NO43" s="531"/>
      <c r="NP43" s="531"/>
      <c r="NQ43" s="531"/>
      <c r="NR43" s="307"/>
      <c r="NS43" s="203"/>
      <c r="NT43" s="203"/>
      <c r="NU43" s="203"/>
      <c r="NV43" s="203"/>
      <c r="NW43" s="203"/>
      <c r="NX43" s="203"/>
      <c r="NY43" s="203"/>
      <c r="NZ43" s="203"/>
      <c r="OA43" s="63">
        <f t="shared" si="32"/>
        <v>0</v>
      </c>
    </row>
    <row r="44" spans="1:391" s="20" customFormat="1" ht="16.5" customHeight="1" x14ac:dyDescent="0.2">
      <c r="A44" s="13"/>
      <c r="B44" s="60"/>
      <c r="C44" s="61" t="s">
        <v>45</v>
      </c>
      <c r="D44" s="531" t="s">
        <v>46</v>
      </c>
      <c r="E44" s="531"/>
      <c r="F44" s="531"/>
      <c r="G44" s="531"/>
      <c r="H44" s="531"/>
      <c r="I44" s="531"/>
      <c r="J44" s="531"/>
      <c r="K44" s="531"/>
      <c r="L44" s="531"/>
      <c r="M44" s="531"/>
      <c r="N44" s="307"/>
      <c r="O44" s="203"/>
      <c r="P44" s="203"/>
      <c r="Q44" s="203"/>
      <c r="R44" s="203"/>
      <c r="S44" s="203"/>
      <c r="T44" s="203"/>
      <c r="U44" s="203"/>
      <c r="V44" s="203"/>
      <c r="W44" s="63">
        <f t="shared" si="16"/>
        <v>0</v>
      </c>
      <c r="Y44" s="60"/>
      <c r="Z44" s="61" t="s">
        <v>45</v>
      </c>
      <c r="AA44" s="531" t="s">
        <v>46</v>
      </c>
      <c r="AB44" s="531"/>
      <c r="AC44" s="531"/>
      <c r="AD44" s="531"/>
      <c r="AE44" s="531"/>
      <c r="AF44" s="531"/>
      <c r="AG44" s="531"/>
      <c r="AH44" s="531"/>
      <c r="AI44" s="531"/>
      <c r="AJ44" s="531"/>
      <c r="AK44" s="307"/>
      <c r="AL44" s="203"/>
      <c r="AM44" s="203"/>
      <c r="AN44" s="203"/>
      <c r="AO44" s="203"/>
      <c r="AP44" s="203"/>
      <c r="AQ44" s="203"/>
      <c r="AR44" s="203"/>
      <c r="AS44" s="203"/>
      <c r="AT44" s="63">
        <f t="shared" si="17"/>
        <v>0</v>
      </c>
      <c r="AV44" s="60"/>
      <c r="AW44" s="61" t="s">
        <v>45</v>
      </c>
      <c r="AX44" s="531" t="s">
        <v>46</v>
      </c>
      <c r="AY44" s="531"/>
      <c r="AZ44" s="531"/>
      <c r="BA44" s="531"/>
      <c r="BB44" s="531"/>
      <c r="BC44" s="531"/>
      <c r="BD44" s="531"/>
      <c r="BE44" s="531"/>
      <c r="BF44" s="531"/>
      <c r="BG44" s="531"/>
      <c r="BH44" s="307"/>
      <c r="BI44" s="203"/>
      <c r="BJ44" s="203"/>
      <c r="BK44" s="203"/>
      <c r="BL44" s="203"/>
      <c r="BM44" s="203"/>
      <c r="BN44" s="203"/>
      <c r="BO44" s="203"/>
      <c r="BP44" s="203"/>
      <c r="BQ44" s="63">
        <f t="shared" si="18"/>
        <v>0</v>
      </c>
      <c r="BS44" s="60"/>
      <c r="BT44" s="61" t="s">
        <v>45</v>
      </c>
      <c r="BU44" s="531" t="s">
        <v>46</v>
      </c>
      <c r="BV44" s="531"/>
      <c r="BW44" s="531"/>
      <c r="BX44" s="531"/>
      <c r="BY44" s="531"/>
      <c r="BZ44" s="531"/>
      <c r="CA44" s="531"/>
      <c r="CB44" s="531"/>
      <c r="CC44" s="531"/>
      <c r="CD44" s="531"/>
      <c r="CE44" s="307"/>
      <c r="CF44" s="203"/>
      <c r="CG44" s="203"/>
      <c r="CH44" s="203"/>
      <c r="CI44" s="203"/>
      <c r="CJ44" s="203"/>
      <c r="CK44" s="203"/>
      <c r="CL44" s="203"/>
      <c r="CM44" s="203"/>
      <c r="CN44" s="63">
        <f t="shared" si="19"/>
        <v>0</v>
      </c>
      <c r="CP44" s="60"/>
      <c r="CQ44" s="61" t="s">
        <v>45</v>
      </c>
      <c r="CR44" s="531" t="s">
        <v>46</v>
      </c>
      <c r="CS44" s="531"/>
      <c r="CT44" s="531"/>
      <c r="CU44" s="531"/>
      <c r="CV44" s="531"/>
      <c r="CW44" s="531"/>
      <c r="CX44" s="531"/>
      <c r="CY44" s="531"/>
      <c r="CZ44" s="531"/>
      <c r="DA44" s="531"/>
      <c r="DB44" s="307"/>
      <c r="DC44" s="203"/>
      <c r="DD44" s="203"/>
      <c r="DE44" s="203"/>
      <c r="DF44" s="203"/>
      <c r="DG44" s="203"/>
      <c r="DH44" s="203"/>
      <c r="DI44" s="203"/>
      <c r="DJ44" s="203"/>
      <c r="DK44" s="63">
        <f t="shared" si="20"/>
        <v>0</v>
      </c>
      <c r="DM44" s="60"/>
      <c r="DN44" s="61" t="s">
        <v>45</v>
      </c>
      <c r="DO44" s="531" t="s">
        <v>46</v>
      </c>
      <c r="DP44" s="531"/>
      <c r="DQ44" s="531"/>
      <c r="DR44" s="531"/>
      <c r="DS44" s="531"/>
      <c r="DT44" s="531"/>
      <c r="DU44" s="531"/>
      <c r="DV44" s="531"/>
      <c r="DW44" s="531"/>
      <c r="DX44" s="531"/>
      <c r="DY44" s="307"/>
      <c r="DZ44" s="203"/>
      <c r="EA44" s="203"/>
      <c r="EB44" s="203"/>
      <c r="EC44" s="203"/>
      <c r="ED44" s="203"/>
      <c r="EE44" s="203"/>
      <c r="EF44" s="203"/>
      <c r="EG44" s="203"/>
      <c r="EH44" s="63">
        <f t="shared" si="21"/>
        <v>0</v>
      </c>
      <c r="EJ44" s="60"/>
      <c r="EK44" s="61" t="s">
        <v>45</v>
      </c>
      <c r="EL44" s="531" t="s">
        <v>46</v>
      </c>
      <c r="EM44" s="531"/>
      <c r="EN44" s="531"/>
      <c r="EO44" s="531"/>
      <c r="EP44" s="531"/>
      <c r="EQ44" s="531"/>
      <c r="ER44" s="531"/>
      <c r="ES44" s="531"/>
      <c r="ET44" s="531"/>
      <c r="EU44" s="531"/>
      <c r="EV44" s="307"/>
      <c r="EW44" s="203"/>
      <c r="EX44" s="203"/>
      <c r="EY44" s="203"/>
      <c r="EZ44" s="203"/>
      <c r="FA44" s="203"/>
      <c r="FB44" s="203"/>
      <c r="FC44" s="203"/>
      <c r="FD44" s="203"/>
      <c r="FE44" s="63">
        <f t="shared" si="22"/>
        <v>0</v>
      </c>
      <c r="FG44" s="60"/>
      <c r="FH44" s="61" t="s">
        <v>45</v>
      </c>
      <c r="FI44" s="531" t="s">
        <v>46</v>
      </c>
      <c r="FJ44" s="531"/>
      <c r="FK44" s="531"/>
      <c r="FL44" s="531"/>
      <c r="FM44" s="531"/>
      <c r="FN44" s="531"/>
      <c r="FO44" s="531"/>
      <c r="FP44" s="531"/>
      <c r="FQ44" s="531"/>
      <c r="FR44" s="531"/>
      <c r="FS44" s="307"/>
      <c r="FT44" s="203"/>
      <c r="FU44" s="203"/>
      <c r="FV44" s="203"/>
      <c r="FW44" s="203"/>
      <c r="FX44" s="203"/>
      <c r="FY44" s="203"/>
      <c r="FZ44" s="203"/>
      <c r="GA44" s="203"/>
      <c r="GB44" s="63">
        <f t="shared" si="23"/>
        <v>0</v>
      </c>
      <c r="GD44" s="60"/>
      <c r="GE44" s="61" t="s">
        <v>45</v>
      </c>
      <c r="GF44" s="531" t="s">
        <v>46</v>
      </c>
      <c r="GG44" s="531"/>
      <c r="GH44" s="531"/>
      <c r="GI44" s="531"/>
      <c r="GJ44" s="531"/>
      <c r="GK44" s="531"/>
      <c r="GL44" s="531"/>
      <c r="GM44" s="531"/>
      <c r="GN44" s="531"/>
      <c r="GO44" s="531"/>
      <c r="GP44" s="307"/>
      <c r="GQ44" s="203"/>
      <c r="GR44" s="203"/>
      <c r="GS44" s="203"/>
      <c r="GT44" s="203"/>
      <c r="GU44" s="203"/>
      <c r="GV44" s="203"/>
      <c r="GW44" s="203"/>
      <c r="GX44" s="203"/>
      <c r="GY44" s="63">
        <f t="shared" si="24"/>
        <v>0</v>
      </c>
      <c r="HA44" s="60"/>
      <c r="HB44" s="61" t="s">
        <v>45</v>
      </c>
      <c r="HC44" s="531" t="s">
        <v>46</v>
      </c>
      <c r="HD44" s="531"/>
      <c r="HE44" s="531"/>
      <c r="HF44" s="531"/>
      <c r="HG44" s="531"/>
      <c r="HH44" s="531"/>
      <c r="HI44" s="531"/>
      <c r="HJ44" s="531"/>
      <c r="HK44" s="531"/>
      <c r="HL44" s="531"/>
      <c r="HM44" s="307"/>
      <c r="HN44" s="203"/>
      <c r="HO44" s="203"/>
      <c r="HP44" s="203"/>
      <c r="HQ44" s="203"/>
      <c r="HR44" s="203"/>
      <c r="HS44" s="203"/>
      <c r="HT44" s="203"/>
      <c r="HU44" s="203"/>
      <c r="HV44" s="63">
        <f t="shared" si="25"/>
        <v>0</v>
      </c>
      <c r="HX44" s="60"/>
      <c r="HY44" s="61" t="s">
        <v>45</v>
      </c>
      <c r="HZ44" s="531" t="s">
        <v>46</v>
      </c>
      <c r="IA44" s="531"/>
      <c r="IB44" s="531"/>
      <c r="IC44" s="531"/>
      <c r="ID44" s="531"/>
      <c r="IE44" s="531"/>
      <c r="IF44" s="531"/>
      <c r="IG44" s="531"/>
      <c r="IH44" s="531"/>
      <c r="II44" s="531"/>
      <c r="IJ44" s="307"/>
      <c r="IK44" s="203"/>
      <c r="IL44" s="203"/>
      <c r="IM44" s="203"/>
      <c r="IN44" s="203"/>
      <c r="IO44" s="203"/>
      <c r="IP44" s="203"/>
      <c r="IQ44" s="203"/>
      <c r="IR44" s="203"/>
      <c r="IS44" s="63">
        <f t="shared" si="26"/>
        <v>0</v>
      </c>
      <c r="IU44" s="60"/>
      <c r="IV44" s="61" t="s">
        <v>45</v>
      </c>
      <c r="IW44" s="531" t="s">
        <v>46</v>
      </c>
      <c r="IX44" s="531"/>
      <c r="IY44" s="531"/>
      <c r="IZ44" s="531"/>
      <c r="JA44" s="531"/>
      <c r="JB44" s="531"/>
      <c r="JC44" s="531"/>
      <c r="JD44" s="531"/>
      <c r="JE44" s="531"/>
      <c r="JF44" s="531"/>
      <c r="JG44" s="307"/>
      <c r="JH44" s="203"/>
      <c r="JI44" s="203"/>
      <c r="JJ44" s="203"/>
      <c r="JK44" s="203"/>
      <c r="JL44" s="203"/>
      <c r="JM44" s="203"/>
      <c r="JN44" s="203"/>
      <c r="JO44" s="203"/>
      <c r="JP44" s="63">
        <f t="shared" si="27"/>
        <v>0</v>
      </c>
      <c r="JR44" s="60"/>
      <c r="JS44" s="61" t="s">
        <v>45</v>
      </c>
      <c r="JT44" s="531" t="s">
        <v>46</v>
      </c>
      <c r="JU44" s="531"/>
      <c r="JV44" s="531"/>
      <c r="JW44" s="531"/>
      <c r="JX44" s="531"/>
      <c r="JY44" s="531"/>
      <c r="JZ44" s="531"/>
      <c r="KA44" s="531"/>
      <c r="KB44" s="531"/>
      <c r="KC44" s="531"/>
      <c r="KD44" s="307"/>
      <c r="KE44" s="203"/>
      <c r="KF44" s="203"/>
      <c r="KG44" s="203"/>
      <c r="KH44" s="203"/>
      <c r="KI44" s="203"/>
      <c r="KJ44" s="203"/>
      <c r="KK44" s="203"/>
      <c r="KL44" s="203"/>
      <c r="KM44" s="63">
        <f t="shared" si="28"/>
        <v>0</v>
      </c>
      <c r="KO44" s="60"/>
      <c r="KP44" s="61" t="s">
        <v>45</v>
      </c>
      <c r="KQ44" s="531" t="s">
        <v>46</v>
      </c>
      <c r="KR44" s="531"/>
      <c r="KS44" s="531"/>
      <c r="KT44" s="531"/>
      <c r="KU44" s="531"/>
      <c r="KV44" s="531"/>
      <c r="KW44" s="531"/>
      <c r="KX44" s="531"/>
      <c r="KY44" s="531"/>
      <c r="KZ44" s="531"/>
      <c r="LA44" s="307"/>
      <c r="LB44" s="203"/>
      <c r="LC44" s="203"/>
      <c r="LD44" s="203"/>
      <c r="LE44" s="203"/>
      <c r="LF44" s="203"/>
      <c r="LG44" s="203"/>
      <c r="LH44" s="203"/>
      <c r="LI44" s="203"/>
      <c r="LJ44" s="63">
        <f t="shared" si="29"/>
        <v>0</v>
      </c>
      <c r="LL44" s="60"/>
      <c r="LM44" s="61" t="s">
        <v>45</v>
      </c>
      <c r="LN44" s="531" t="s">
        <v>46</v>
      </c>
      <c r="LO44" s="531"/>
      <c r="LP44" s="531"/>
      <c r="LQ44" s="531"/>
      <c r="LR44" s="531"/>
      <c r="LS44" s="531"/>
      <c r="LT44" s="531"/>
      <c r="LU44" s="531"/>
      <c r="LV44" s="531"/>
      <c r="LW44" s="531"/>
      <c r="LX44" s="307"/>
      <c r="LY44" s="203"/>
      <c r="LZ44" s="203"/>
      <c r="MA44" s="203"/>
      <c r="MB44" s="203"/>
      <c r="MC44" s="203"/>
      <c r="MD44" s="203"/>
      <c r="ME44" s="203"/>
      <c r="MF44" s="203"/>
      <c r="MG44" s="63">
        <f t="shared" si="30"/>
        <v>0</v>
      </c>
      <c r="MI44" s="60"/>
      <c r="MJ44" s="61" t="s">
        <v>45</v>
      </c>
      <c r="MK44" s="531" t="s">
        <v>46</v>
      </c>
      <c r="ML44" s="531"/>
      <c r="MM44" s="531"/>
      <c r="MN44" s="531"/>
      <c r="MO44" s="531"/>
      <c r="MP44" s="531"/>
      <c r="MQ44" s="531"/>
      <c r="MR44" s="531"/>
      <c r="MS44" s="531"/>
      <c r="MT44" s="531"/>
      <c r="MU44" s="307"/>
      <c r="MV44" s="203"/>
      <c r="MW44" s="203"/>
      <c r="MX44" s="203"/>
      <c r="MY44" s="203"/>
      <c r="MZ44" s="203"/>
      <c r="NA44" s="203"/>
      <c r="NB44" s="203"/>
      <c r="NC44" s="203"/>
      <c r="ND44" s="63">
        <f t="shared" si="31"/>
        <v>0</v>
      </c>
      <c r="NF44" s="60"/>
      <c r="NG44" s="61" t="s">
        <v>45</v>
      </c>
      <c r="NH44" s="531" t="s">
        <v>46</v>
      </c>
      <c r="NI44" s="531"/>
      <c r="NJ44" s="531"/>
      <c r="NK44" s="531"/>
      <c r="NL44" s="531"/>
      <c r="NM44" s="531"/>
      <c r="NN44" s="531"/>
      <c r="NO44" s="531"/>
      <c r="NP44" s="531"/>
      <c r="NQ44" s="531"/>
      <c r="NR44" s="307"/>
      <c r="NS44" s="203"/>
      <c r="NT44" s="203"/>
      <c r="NU44" s="203"/>
      <c r="NV44" s="203"/>
      <c r="NW44" s="203"/>
      <c r="NX44" s="203"/>
      <c r="NY44" s="203"/>
      <c r="NZ44" s="203"/>
      <c r="OA44" s="63">
        <f t="shared" si="32"/>
        <v>0</v>
      </c>
    </row>
    <row r="45" spans="1:391" s="20" customFormat="1" ht="16.5" customHeight="1" x14ac:dyDescent="0.2">
      <c r="A45" s="13"/>
      <c r="B45" s="52">
        <v>34</v>
      </c>
      <c r="C45" s="59"/>
      <c r="D45" s="531" t="s">
        <v>55</v>
      </c>
      <c r="E45" s="531"/>
      <c r="F45" s="531"/>
      <c r="G45" s="531"/>
      <c r="H45" s="531"/>
      <c r="I45" s="531"/>
      <c r="J45" s="531"/>
      <c r="K45" s="531"/>
      <c r="L45" s="531"/>
      <c r="M45" s="531"/>
      <c r="N45" s="307"/>
      <c r="O45" s="203"/>
      <c r="P45" s="203"/>
      <c r="Q45" s="203"/>
      <c r="R45" s="203"/>
      <c r="S45" s="203"/>
      <c r="T45" s="203"/>
      <c r="U45" s="203"/>
      <c r="V45" s="203"/>
      <c r="W45" s="63">
        <f t="shared" si="16"/>
        <v>0</v>
      </c>
      <c r="Y45" s="52">
        <v>34</v>
      </c>
      <c r="Z45" s="59"/>
      <c r="AA45" s="531" t="s">
        <v>55</v>
      </c>
      <c r="AB45" s="531"/>
      <c r="AC45" s="531"/>
      <c r="AD45" s="531"/>
      <c r="AE45" s="531"/>
      <c r="AF45" s="531"/>
      <c r="AG45" s="531"/>
      <c r="AH45" s="531"/>
      <c r="AI45" s="531"/>
      <c r="AJ45" s="531"/>
      <c r="AK45" s="307"/>
      <c r="AL45" s="203"/>
      <c r="AM45" s="203"/>
      <c r="AN45" s="203"/>
      <c r="AO45" s="203"/>
      <c r="AP45" s="203"/>
      <c r="AQ45" s="203"/>
      <c r="AR45" s="203"/>
      <c r="AS45" s="203"/>
      <c r="AT45" s="63">
        <f t="shared" si="17"/>
        <v>0</v>
      </c>
      <c r="AV45" s="52">
        <v>34</v>
      </c>
      <c r="AW45" s="59"/>
      <c r="AX45" s="531" t="s">
        <v>55</v>
      </c>
      <c r="AY45" s="531"/>
      <c r="AZ45" s="531"/>
      <c r="BA45" s="531"/>
      <c r="BB45" s="531"/>
      <c r="BC45" s="531"/>
      <c r="BD45" s="531"/>
      <c r="BE45" s="531"/>
      <c r="BF45" s="531"/>
      <c r="BG45" s="531"/>
      <c r="BH45" s="307"/>
      <c r="BI45" s="203"/>
      <c r="BJ45" s="203"/>
      <c r="BK45" s="203"/>
      <c r="BL45" s="203"/>
      <c r="BM45" s="203"/>
      <c r="BN45" s="203"/>
      <c r="BO45" s="203"/>
      <c r="BP45" s="203"/>
      <c r="BQ45" s="63">
        <f t="shared" si="18"/>
        <v>0</v>
      </c>
      <c r="BS45" s="52">
        <v>34</v>
      </c>
      <c r="BT45" s="59"/>
      <c r="BU45" s="531" t="s">
        <v>55</v>
      </c>
      <c r="BV45" s="531"/>
      <c r="BW45" s="531"/>
      <c r="BX45" s="531"/>
      <c r="BY45" s="531"/>
      <c r="BZ45" s="531"/>
      <c r="CA45" s="531"/>
      <c r="CB45" s="531"/>
      <c r="CC45" s="531"/>
      <c r="CD45" s="531"/>
      <c r="CE45" s="307"/>
      <c r="CF45" s="203"/>
      <c r="CG45" s="203"/>
      <c r="CH45" s="203"/>
      <c r="CI45" s="203"/>
      <c r="CJ45" s="203"/>
      <c r="CK45" s="203"/>
      <c r="CL45" s="203"/>
      <c r="CM45" s="203"/>
      <c r="CN45" s="63">
        <f t="shared" si="19"/>
        <v>0</v>
      </c>
      <c r="CP45" s="52">
        <v>34</v>
      </c>
      <c r="CQ45" s="59"/>
      <c r="CR45" s="531" t="s">
        <v>55</v>
      </c>
      <c r="CS45" s="531"/>
      <c r="CT45" s="531"/>
      <c r="CU45" s="531"/>
      <c r="CV45" s="531"/>
      <c r="CW45" s="531"/>
      <c r="CX45" s="531"/>
      <c r="CY45" s="531"/>
      <c r="CZ45" s="531"/>
      <c r="DA45" s="531"/>
      <c r="DB45" s="307"/>
      <c r="DC45" s="203"/>
      <c r="DD45" s="203"/>
      <c r="DE45" s="203"/>
      <c r="DF45" s="203"/>
      <c r="DG45" s="203"/>
      <c r="DH45" s="203"/>
      <c r="DI45" s="203"/>
      <c r="DJ45" s="203"/>
      <c r="DK45" s="63">
        <f t="shared" si="20"/>
        <v>0</v>
      </c>
      <c r="DM45" s="52">
        <v>34</v>
      </c>
      <c r="DN45" s="59"/>
      <c r="DO45" s="531" t="s">
        <v>55</v>
      </c>
      <c r="DP45" s="531"/>
      <c r="DQ45" s="531"/>
      <c r="DR45" s="531"/>
      <c r="DS45" s="531"/>
      <c r="DT45" s="531"/>
      <c r="DU45" s="531"/>
      <c r="DV45" s="531"/>
      <c r="DW45" s="531"/>
      <c r="DX45" s="531"/>
      <c r="DY45" s="307"/>
      <c r="DZ45" s="203"/>
      <c r="EA45" s="203"/>
      <c r="EB45" s="203"/>
      <c r="EC45" s="203"/>
      <c r="ED45" s="203"/>
      <c r="EE45" s="203"/>
      <c r="EF45" s="203"/>
      <c r="EG45" s="203"/>
      <c r="EH45" s="63">
        <f t="shared" si="21"/>
        <v>0</v>
      </c>
      <c r="EJ45" s="52">
        <v>34</v>
      </c>
      <c r="EK45" s="59"/>
      <c r="EL45" s="531" t="s">
        <v>55</v>
      </c>
      <c r="EM45" s="531"/>
      <c r="EN45" s="531"/>
      <c r="EO45" s="531"/>
      <c r="EP45" s="531"/>
      <c r="EQ45" s="531"/>
      <c r="ER45" s="531"/>
      <c r="ES45" s="531"/>
      <c r="ET45" s="531"/>
      <c r="EU45" s="531"/>
      <c r="EV45" s="307"/>
      <c r="EW45" s="203"/>
      <c r="EX45" s="203"/>
      <c r="EY45" s="203"/>
      <c r="EZ45" s="203"/>
      <c r="FA45" s="203"/>
      <c r="FB45" s="203"/>
      <c r="FC45" s="203"/>
      <c r="FD45" s="203"/>
      <c r="FE45" s="63">
        <f t="shared" si="22"/>
        <v>0</v>
      </c>
      <c r="FG45" s="52">
        <v>34</v>
      </c>
      <c r="FH45" s="59"/>
      <c r="FI45" s="531" t="s">
        <v>55</v>
      </c>
      <c r="FJ45" s="531"/>
      <c r="FK45" s="531"/>
      <c r="FL45" s="531"/>
      <c r="FM45" s="531"/>
      <c r="FN45" s="531"/>
      <c r="FO45" s="531"/>
      <c r="FP45" s="531"/>
      <c r="FQ45" s="531"/>
      <c r="FR45" s="531"/>
      <c r="FS45" s="307"/>
      <c r="FT45" s="203"/>
      <c r="FU45" s="203"/>
      <c r="FV45" s="203"/>
      <c r="FW45" s="203"/>
      <c r="FX45" s="203"/>
      <c r="FY45" s="203"/>
      <c r="FZ45" s="203"/>
      <c r="GA45" s="203"/>
      <c r="GB45" s="63">
        <f t="shared" si="23"/>
        <v>0</v>
      </c>
      <c r="GD45" s="52">
        <v>34</v>
      </c>
      <c r="GE45" s="59"/>
      <c r="GF45" s="531" t="s">
        <v>55</v>
      </c>
      <c r="GG45" s="531"/>
      <c r="GH45" s="531"/>
      <c r="GI45" s="531"/>
      <c r="GJ45" s="531"/>
      <c r="GK45" s="531"/>
      <c r="GL45" s="531"/>
      <c r="GM45" s="531"/>
      <c r="GN45" s="531"/>
      <c r="GO45" s="531"/>
      <c r="GP45" s="307"/>
      <c r="GQ45" s="203"/>
      <c r="GR45" s="203"/>
      <c r="GS45" s="203"/>
      <c r="GT45" s="203"/>
      <c r="GU45" s="203"/>
      <c r="GV45" s="203"/>
      <c r="GW45" s="203"/>
      <c r="GX45" s="203"/>
      <c r="GY45" s="63">
        <f t="shared" si="24"/>
        <v>0</v>
      </c>
      <c r="HA45" s="52">
        <v>34</v>
      </c>
      <c r="HB45" s="59"/>
      <c r="HC45" s="531" t="s">
        <v>55</v>
      </c>
      <c r="HD45" s="531"/>
      <c r="HE45" s="531"/>
      <c r="HF45" s="531"/>
      <c r="HG45" s="531"/>
      <c r="HH45" s="531"/>
      <c r="HI45" s="531"/>
      <c r="HJ45" s="531"/>
      <c r="HK45" s="531"/>
      <c r="HL45" s="531"/>
      <c r="HM45" s="307"/>
      <c r="HN45" s="203"/>
      <c r="HO45" s="203"/>
      <c r="HP45" s="203"/>
      <c r="HQ45" s="203"/>
      <c r="HR45" s="203"/>
      <c r="HS45" s="203"/>
      <c r="HT45" s="203"/>
      <c r="HU45" s="203"/>
      <c r="HV45" s="63">
        <f t="shared" si="25"/>
        <v>0</v>
      </c>
      <c r="HX45" s="52">
        <v>34</v>
      </c>
      <c r="HY45" s="59"/>
      <c r="HZ45" s="531" t="s">
        <v>55</v>
      </c>
      <c r="IA45" s="531"/>
      <c r="IB45" s="531"/>
      <c r="IC45" s="531"/>
      <c r="ID45" s="531"/>
      <c r="IE45" s="531"/>
      <c r="IF45" s="531"/>
      <c r="IG45" s="531"/>
      <c r="IH45" s="531"/>
      <c r="II45" s="531"/>
      <c r="IJ45" s="307"/>
      <c r="IK45" s="203"/>
      <c r="IL45" s="203"/>
      <c r="IM45" s="203"/>
      <c r="IN45" s="203"/>
      <c r="IO45" s="203"/>
      <c r="IP45" s="203"/>
      <c r="IQ45" s="203"/>
      <c r="IR45" s="203"/>
      <c r="IS45" s="63">
        <f t="shared" si="26"/>
        <v>0</v>
      </c>
      <c r="IU45" s="52">
        <v>34</v>
      </c>
      <c r="IV45" s="59"/>
      <c r="IW45" s="531" t="s">
        <v>55</v>
      </c>
      <c r="IX45" s="531"/>
      <c r="IY45" s="531"/>
      <c r="IZ45" s="531"/>
      <c r="JA45" s="531"/>
      <c r="JB45" s="531"/>
      <c r="JC45" s="531"/>
      <c r="JD45" s="531"/>
      <c r="JE45" s="531"/>
      <c r="JF45" s="531"/>
      <c r="JG45" s="307"/>
      <c r="JH45" s="203"/>
      <c r="JI45" s="203"/>
      <c r="JJ45" s="203"/>
      <c r="JK45" s="203"/>
      <c r="JL45" s="203"/>
      <c r="JM45" s="203"/>
      <c r="JN45" s="203"/>
      <c r="JO45" s="203"/>
      <c r="JP45" s="63">
        <f t="shared" si="27"/>
        <v>0</v>
      </c>
      <c r="JR45" s="52">
        <v>34</v>
      </c>
      <c r="JS45" s="59"/>
      <c r="JT45" s="531" t="s">
        <v>55</v>
      </c>
      <c r="JU45" s="531"/>
      <c r="JV45" s="531"/>
      <c r="JW45" s="531"/>
      <c r="JX45" s="531"/>
      <c r="JY45" s="531"/>
      <c r="JZ45" s="531"/>
      <c r="KA45" s="531"/>
      <c r="KB45" s="531"/>
      <c r="KC45" s="531"/>
      <c r="KD45" s="307"/>
      <c r="KE45" s="203"/>
      <c r="KF45" s="203"/>
      <c r="KG45" s="203"/>
      <c r="KH45" s="203"/>
      <c r="KI45" s="203"/>
      <c r="KJ45" s="203"/>
      <c r="KK45" s="203"/>
      <c r="KL45" s="203"/>
      <c r="KM45" s="63">
        <f t="shared" si="28"/>
        <v>0</v>
      </c>
      <c r="KO45" s="52">
        <v>34</v>
      </c>
      <c r="KP45" s="59"/>
      <c r="KQ45" s="531" t="s">
        <v>55</v>
      </c>
      <c r="KR45" s="531"/>
      <c r="KS45" s="531"/>
      <c r="KT45" s="531"/>
      <c r="KU45" s="531"/>
      <c r="KV45" s="531"/>
      <c r="KW45" s="531"/>
      <c r="KX45" s="531"/>
      <c r="KY45" s="531"/>
      <c r="KZ45" s="531"/>
      <c r="LA45" s="307"/>
      <c r="LB45" s="203"/>
      <c r="LC45" s="203"/>
      <c r="LD45" s="203"/>
      <c r="LE45" s="203"/>
      <c r="LF45" s="203"/>
      <c r="LG45" s="203"/>
      <c r="LH45" s="203"/>
      <c r="LI45" s="203"/>
      <c r="LJ45" s="63">
        <f t="shared" si="29"/>
        <v>0</v>
      </c>
      <c r="LL45" s="52">
        <v>34</v>
      </c>
      <c r="LM45" s="59"/>
      <c r="LN45" s="531" t="s">
        <v>55</v>
      </c>
      <c r="LO45" s="531"/>
      <c r="LP45" s="531"/>
      <c r="LQ45" s="531"/>
      <c r="LR45" s="531"/>
      <c r="LS45" s="531"/>
      <c r="LT45" s="531"/>
      <c r="LU45" s="531"/>
      <c r="LV45" s="531"/>
      <c r="LW45" s="531"/>
      <c r="LX45" s="307"/>
      <c r="LY45" s="203"/>
      <c r="LZ45" s="203"/>
      <c r="MA45" s="203"/>
      <c r="MB45" s="203"/>
      <c r="MC45" s="203"/>
      <c r="MD45" s="203"/>
      <c r="ME45" s="203"/>
      <c r="MF45" s="203"/>
      <c r="MG45" s="63">
        <f t="shared" si="30"/>
        <v>0</v>
      </c>
      <c r="MI45" s="52">
        <v>34</v>
      </c>
      <c r="MJ45" s="59"/>
      <c r="MK45" s="531" t="s">
        <v>55</v>
      </c>
      <c r="ML45" s="531"/>
      <c r="MM45" s="531"/>
      <c r="MN45" s="531"/>
      <c r="MO45" s="531"/>
      <c r="MP45" s="531"/>
      <c r="MQ45" s="531"/>
      <c r="MR45" s="531"/>
      <c r="MS45" s="531"/>
      <c r="MT45" s="531"/>
      <c r="MU45" s="307"/>
      <c r="MV45" s="203"/>
      <c r="MW45" s="203"/>
      <c r="MX45" s="203"/>
      <c r="MY45" s="203"/>
      <c r="MZ45" s="203"/>
      <c r="NA45" s="203"/>
      <c r="NB45" s="203"/>
      <c r="NC45" s="203"/>
      <c r="ND45" s="63">
        <f t="shared" si="31"/>
        <v>0</v>
      </c>
      <c r="NF45" s="52">
        <v>34</v>
      </c>
      <c r="NG45" s="59"/>
      <c r="NH45" s="531" t="s">
        <v>55</v>
      </c>
      <c r="NI45" s="531"/>
      <c r="NJ45" s="531"/>
      <c r="NK45" s="531"/>
      <c r="NL45" s="531"/>
      <c r="NM45" s="531"/>
      <c r="NN45" s="531"/>
      <c r="NO45" s="531"/>
      <c r="NP45" s="531"/>
      <c r="NQ45" s="531"/>
      <c r="NR45" s="307"/>
      <c r="NS45" s="203"/>
      <c r="NT45" s="203"/>
      <c r="NU45" s="203"/>
      <c r="NV45" s="203"/>
      <c r="NW45" s="203"/>
      <c r="NX45" s="203"/>
      <c r="NY45" s="203"/>
      <c r="NZ45" s="203"/>
      <c r="OA45" s="63">
        <f t="shared" si="32"/>
        <v>0</v>
      </c>
    </row>
    <row r="46" spans="1:391" s="20" customFormat="1" ht="16.5" customHeight="1" x14ac:dyDescent="0.2">
      <c r="A46" s="13"/>
      <c r="B46" s="51">
        <v>35</v>
      </c>
      <c r="C46" s="59"/>
      <c r="D46" s="531" t="s">
        <v>56</v>
      </c>
      <c r="E46" s="531"/>
      <c r="F46" s="531"/>
      <c r="G46" s="531"/>
      <c r="H46" s="531"/>
      <c r="I46" s="531"/>
      <c r="J46" s="531"/>
      <c r="K46" s="531"/>
      <c r="L46" s="531"/>
      <c r="M46" s="531"/>
      <c r="N46" s="307"/>
      <c r="O46" s="203"/>
      <c r="P46" s="203"/>
      <c r="Q46" s="203"/>
      <c r="R46" s="203"/>
      <c r="S46" s="203"/>
      <c r="T46" s="203"/>
      <c r="U46" s="203"/>
      <c r="V46" s="203"/>
      <c r="W46" s="63">
        <f t="shared" si="16"/>
        <v>0</v>
      </c>
      <c r="Y46" s="51">
        <v>35</v>
      </c>
      <c r="Z46" s="59"/>
      <c r="AA46" s="531" t="s">
        <v>56</v>
      </c>
      <c r="AB46" s="531"/>
      <c r="AC46" s="531"/>
      <c r="AD46" s="531"/>
      <c r="AE46" s="531"/>
      <c r="AF46" s="531"/>
      <c r="AG46" s="531"/>
      <c r="AH46" s="531"/>
      <c r="AI46" s="531"/>
      <c r="AJ46" s="531"/>
      <c r="AK46" s="307"/>
      <c r="AL46" s="203"/>
      <c r="AM46" s="203"/>
      <c r="AN46" s="203"/>
      <c r="AO46" s="203"/>
      <c r="AP46" s="203"/>
      <c r="AQ46" s="203"/>
      <c r="AR46" s="203"/>
      <c r="AS46" s="203"/>
      <c r="AT46" s="63">
        <f t="shared" si="17"/>
        <v>0</v>
      </c>
      <c r="AV46" s="51">
        <v>35</v>
      </c>
      <c r="AW46" s="59"/>
      <c r="AX46" s="531" t="s">
        <v>56</v>
      </c>
      <c r="AY46" s="531"/>
      <c r="AZ46" s="531"/>
      <c r="BA46" s="531"/>
      <c r="BB46" s="531"/>
      <c r="BC46" s="531"/>
      <c r="BD46" s="531"/>
      <c r="BE46" s="531"/>
      <c r="BF46" s="531"/>
      <c r="BG46" s="531"/>
      <c r="BH46" s="307"/>
      <c r="BI46" s="203"/>
      <c r="BJ46" s="203"/>
      <c r="BK46" s="203"/>
      <c r="BL46" s="203"/>
      <c r="BM46" s="203"/>
      <c r="BN46" s="203"/>
      <c r="BO46" s="203"/>
      <c r="BP46" s="203"/>
      <c r="BQ46" s="63">
        <f t="shared" si="18"/>
        <v>0</v>
      </c>
      <c r="BS46" s="51">
        <v>35</v>
      </c>
      <c r="BT46" s="59"/>
      <c r="BU46" s="531" t="s">
        <v>56</v>
      </c>
      <c r="BV46" s="531"/>
      <c r="BW46" s="531"/>
      <c r="BX46" s="531"/>
      <c r="BY46" s="531"/>
      <c r="BZ46" s="531"/>
      <c r="CA46" s="531"/>
      <c r="CB46" s="531"/>
      <c r="CC46" s="531"/>
      <c r="CD46" s="531"/>
      <c r="CE46" s="307"/>
      <c r="CF46" s="203"/>
      <c r="CG46" s="203"/>
      <c r="CH46" s="203"/>
      <c r="CI46" s="203"/>
      <c r="CJ46" s="203"/>
      <c r="CK46" s="203"/>
      <c r="CL46" s="203"/>
      <c r="CM46" s="203"/>
      <c r="CN46" s="63">
        <f t="shared" si="19"/>
        <v>0</v>
      </c>
      <c r="CP46" s="51">
        <v>35</v>
      </c>
      <c r="CQ46" s="59"/>
      <c r="CR46" s="531" t="s">
        <v>56</v>
      </c>
      <c r="CS46" s="531"/>
      <c r="CT46" s="531"/>
      <c r="CU46" s="531"/>
      <c r="CV46" s="531"/>
      <c r="CW46" s="531"/>
      <c r="CX46" s="531"/>
      <c r="CY46" s="531"/>
      <c r="CZ46" s="531"/>
      <c r="DA46" s="531"/>
      <c r="DB46" s="307"/>
      <c r="DC46" s="203"/>
      <c r="DD46" s="203"/>
      <c r="DE46" s="203"/>
      <c r="DF46" s="203"/>
      <c r="DG46" s="203"/>
      <c r="DH46" s="203"/>
      <c r="DI46" s="203"/>
      <c r="DJ46" s="203"/>
      <c r="DK46" s="63">
        <f t="shared" si="20"/>
        <v>0</v>
      </c>
      <c r="DM46" s="51">
        <v>35</v>
      </c>
      <c r="DN46" s="59"/>
      <c r="DO46" s="531" t="s">
        <v>56</v>
      </c>
      <c r="DP46" s="531"/>
      <c r="DQ46" s="531"/>
      <c r="DR46" s="531"/>
      <c r="DS46" s="531"/>
      <c r="DT46" s="531"/>
      <c r="DU46" s="531"/>
      <c r="DV46" s="531"/>
      <c r="DW46" s="531"/>
      <c r="DX46" s="531"/>
      <c r="DY46" s="307"/>
      <c r="DZ46" s="203"/>
      <c r="EA46" s="203"/>
      <c r="EB46" s="203"/>
      <c r="EC46" s="203"/>
      <c r="ED46" s="203"/>
      <c r="EE46" s="203"/>
      <c r="EF46" s="203"/>
      <c r="EG46" s="203"/>
      <c r="EH46" s="63">
        <f t="shared" si="21"/>
        <v>0</v>
      </c>
      <c r="EJ46" s="51">
        <v>35</v>
      </c>
      <c r="EK46" s="59"/>
      <c r="EL46" s="531" t="s">
        <v>56</v>
      </c>
      <c r="EM46" s="531"/>
      <c r="EN46" s="531"/>
      <c r="EO46" s="531"/>
      <c r="EP46" s="531"/>
      <c r="EQ46" s="531"/>
      <c r="ER46" s="531"/>
      <c r="ES46" s="531"/>
      <c r="ET46" s="531"/>
      <c r="EU46" s="531"/>
      <c r="EV46" s="307"/>
      <c r="EW46" s="203"/>
      <c r="EX46" s="203"/>
      <c r="EY46" s="203"/>
      <c r="EZ46" s="203"/>
      <c r="FA46" s="203"/>
      <c r="FB46" s="203"/>
      <c r="FC46" s="203"/>
      <c r="FD46" s="203"/>
      <c r="FE46" s="63">
        <f t="shared" si="22"/>
        <v>0</v>
      </c>
      <c r="FG46" s="51">
        <v>35</v>
      </c>
      <c r="FH46" s="59"/>
      <c r="FI46" s="531" t="s">
        <v>56</v>
      </c>
      <c r="FJ46" s="531"/>
      <c r="FK46" s="531"/>
      <c r="FL46" s="531"/>
      <c r="FM46" s="531"/>
      <c r="FN46" s="531"/>
      <c r="FO46" s="531"/>
      <c r="FP46" s="531"/>
      <c r="FQ46" s="531"/>
      <c r="FR46" s="531"/>
      <c r="FS46" s="307"/>
      <c r="FT46" s="203"/>
      <c r="FU46" s="203"/>
      <c r="FV46" s="203"/>
      <c r="FW46" s="203"/>
      <c r="FX46" s="203"/>
      <c r="FY46" s="203"/>
      <c r="FZ46" s="203"/>
      <c r="GA46" s="203"/>
      <c r="GB46" s="63">
        <f t="shared" si="23"/>
        <v>0</v>
      </c>
      <c r="GD46" s="51">
        <v>35</v>
      </c>
      <c r="GE46" s="59"/>
      <c r="GF46" s="531" t="s">
        <v>56</v>
      </c>
      <c r="GG46" s="531"/>
      <c r="GH46" s="531"/>
      <c r="GI46" s="531"/>
      <c r="GJ46" s="531"/>
      <c r="GK46" s="531"/>
      <c r="GL46" s="531"/>
      <c r="GM46" s="531"/>
      <c r="GN46" s="531"/>
      <c r="GO46" s="531"/>
      <c r="GP46" s="307"/>
      <c r="GQ46" s="203"/>
      <c r="GR46" s="203"/>
      <c r="GS46" s="203"/>
      <c r="GT46" s="203"/>
      <c r="GU46" s="203"/>
      <c r="GV46" s="203"/>
      <c r="GW46" s="203"/>
      <c r="GX46" s="203"/>
      <c r="GY46" s="63">
        <f t="shared" si="24"/>
        <v>0</v>
      </c>
      <c r="HA46" s="51">
        <v>35</v>
      </c>
      <c r="HB46" s="59"/>
      <c r="HC46" s="531" t="s">
        <v>56</v>
      </c>
      <c r="HD46" s="531"/>
      <c r="HE46" s="531"/>
      <c r="HF46" s="531"/>
      <c r="HG46" s="531"/>
      <c r="HH46" s="531"/>
      <c r="HI46" s="531"/>
      <c r="HJ46" s="531"/>
      <c r="HK46" s="531"/>
      <c r="HL46" s="531"/>
      <c r="HM46" s="307"/>
      <c r="HN46" s="203"/>
      <c r="HO46" s="203"/>
      <c r="HP46" s="203"/>
      <c r="HQ46" s="203"/>
      <c r="HR46" s="203"/>
      <c r="HS46" s="203"/>
      <c r="HT46" s="203"/>
      <c r="HU46" s="203"/>
      <c r="HV46" s="63">
        <f t="shared" si="25"/>
        <v>0</v>
      </c>
      <c r="HX46" s="51">
        <v>35</v>
      </c>
      <c r="HY46" s="59"/>
      <c r="HZ46" s="531" t="s">
        <v>56</v>
      </c>
      <c r="IA46" s="531"/>
      <c r="IB46" s="531"/>
      <c r="IC46" s="531"/>
      <c r="ID46" s="531"/>
      <c r="IE46" s="531"/>
      <c r="IF46" s="531"/>
      <c r="IG46" s="531"/>
      <c r="IH46" s="531"/>
      <c r="II46" s="531"/>
      <c r="IJ46" s="307"/>
      <c r="IK46" s="203"/>
      <c r="IL46" s="203"/>
      <c r="IM46" s="203"/>
      <c r="IN46" s="203"/>
      <c r="IO46" s="203"/>
      <c r="IP46" s="203"/>
      <c r="IQ46" s="203"/>
      <c r="IR46" s="203"/>
      <c r="IS46" s="63">
        <f t="shared" si="26"/>
        <v>0</v>
      </c>
      <c r="IU46" s="51">
        <v>35</v>
      </c>
      <c r="IV46" s="59"/>
      <c r="IW46" s="531" t="s">
        <v>56</v>
      </c>
      <c r="IX46" s="531"/>
      <c r="IY46" s="531"/>
      <c r="IZ46" s="531"/>
      <c r="JA46" s="531"/>
      <c r="JB46" s="531"/>
      <c r="JC46" s="531"/>
      <c r="JD46" s="531"/>
      <c r="JE46" s="531"/>
      <c r="JF46" s="531"/>
      <c r="JG46" s="307"/>
      <c r="JH46" s="203"/>
      <c r="JI46" s="203"/>
      <c r="JJ46" s="203"/>
      <c r="JK46" s="203"/>
      <c r="JL46" s="203"/>
      <c r="JM46" s="203"/>
      <c r="JN46" s="203"/>
      <c r="JO46" s="203"/>
      <c r="JP46" s="63">
        <f t="shared" si="27"/>
        <v>0</v>
      </c>
      <c r="JR46" s="51">
        <v>35</v>
      </c>
      <c r="JS46" s="59"/>
      <c r="JT46" s="531" t="s">
        <v>56</v>
      </c>
      <c r="JU46" s="531"/>
      <c r="JV46" s="531"/>
      <c r="JW46" s="531"/>
      <c r="JX46" s="531"/>
      <c r="JY46" s="531"/>
      <c r="JZ46" s="531"/>
      <c r="KA46" s="531"/>
      <c r="KB46" s="531"/>
      <c r="KC46" s="531"/>
      <c r="KD46" s="307"/>
      <c r="KE46" s="203"/>
      <c r="KF46" s="203"/>
      <c r="KG46" s="203"/>
      <c r="KH46" s="203"/>
      <c r="KI46" s="203"/>
      <c r="KJ46" s="203"/>
      <c r="KK46" s="203"/>
      <c r="KL46" s="203"/>
      <c r="KM46" s="63">
        <f t="shared" si="28"/>
        <v>0</v>
      </c>
      <c r="KO46" s="51">
        <v>35</v>
      </c>
      <c r="KP46" s="59"/>
      <c r="KQ46" s="531" t="s">
        <v>56</v>
      </c>
      <c r="KR46" s="531"/>
      <c r="KS46" s="531"/>
      <c r="KT46" s="531"/>
      <c r="KU46" s="531"/>
      <c r="KV46" s="531"/>
      <c r="KW46" s="531"/>
      <c r="KX46" s="531"/>
      <c r="KY46" s="531"/>
      <c r="KZ46" s="531"/>
      <c r="LA46" s="307"/>
      <c r="LB46" s="203"/>
      <c r="LC46" s="203"/>
      <c r="LD46" s="203"/>
      <c r="LE46" s="203"/>
      <c r="LF46" s="203"/>
      <c r="LG46" s="203"/>
      <c r="LH46" s="203"/>
      <c r="LI46" s="203"/>
      <c r="LJ46" s="63">
        <f t="shared" si="29"/>
        <v>0</v>
      </c>
      <c r="LL46" s="51">
        <v>35</v>
      </c>
      <c r="LM46" s="59"/>
      <c r="LN46" s="531" t="s">
        <v>56</v>
      </c>
      <c r="LO46" s="531"/>
      <c r="LP46" s="531"/>
      <c r="LQ46" s="531"/>
      <c r="LR46" s="531"/>
      <c r="LS46" s="531"/>
      <c r="LT46" s="531"/>
      <c r="LU46" s="531"/>
      <c r="LV46" s="531"/>
      <c r="LW46" s="531"/>
      <c r="LX46" s="307"/>
      <c r="LY46" s="203"/>
      <c r="LZ46" s="203"/>
      <c r="MA46" s="203"/>
      <c r="MB46" s="203"/>
      <c r="MC46" s="203"/>
      <c r="MD46" s="203"/>
      <c r="ME46" s="203"/>
      <c r="MF46" s="203"/>
      <c r="MG46" s="63">
        <f t="shared" si="30"/>
        <v>0</v>
      </c>
      <c r="MI46" s="51">
        <v>35</v>
      </c>
      <c r="MJ46" s="59"/>
      <c r="MK46" s="531" t="s">
        <v>56</v>
      </c>
      <c r="ML46" s="531"/>
      <c r="MM46" s="531"/>
      <c r="MN46" s="531"/>
      <c r="MO46" s="531"/>
      <c r="MP46" s="531"/>
      <c r="MQ46" s="531"/>
      <c r="MR46" s="531"/>
      <c r="MS46" s="531"/>
      <c r="MT46" s="531"/>
      <c r="MU46" s="307"/>
      <c r="MV46" s="203"/>
      <c r="MW46" s="203"/>
      <c r="MX46" s="203"/>
      <c r="MY46" s="203"/>
      <c r="MZ46" s="203"/>
      <c r="NA46" s="203"/>
      <c r="NB46" s="203"/>
      <c r="NC46" s="203"/>
      <c r="ND46" s="63">
        <f t="shared" si="31"/>
        <v>0</v>
      </c>
      <c r="NF46" s="51">
        <v>35</v>
      </c>
      <c r="NG46" s="59"/>
      <c r="NH46" s="531" t="s">
        <v>56</v>
      </c>
      <c r="NI46" s="531"/>
      <c r="NJ46" s="531"/>
      <c r="NK46" s="531"/>
      <c r="NL46" s="531"/>
      <c r="NM46" s="531"/>
      <c r="NN46" s="531"/>
      <c r="NO46" s="531"/>
      <c r="NP46" s="531"/>
      <c r="NQ46" s="531"/>
      <c r="NR46" s="307"/>
      <c r="NS46" s="203"/>
      <c r="NT46" s="203"/>
      <c r="NU46" s="203"/>
      <c r="NV46" s="203"/>
      <c r="NW46" s="203"/>
      <c r="NX46" s="203"/>
      <c r="NY46" s="203"/>
      <c r="NZ46" s="203"/>
      <c r="OA46" s="63">
        <f t="shared" si="32"/>
        <v>0</v>
      </c>
    </row>
    <row r="47" spans="1:391" s="20" customFormat="1" ht="16.5" customHeight="1" x14ac:dyDescent="0.2">
      <c r="A47" s="13"/>
      <c r="B47" s="529" t="s">
        <v>28</v>
      </c>
      <c r="C47" s="529"/>
      <c r="D47" s="529"/>
      <c r="E47" s="529"/>
      <c r="F47" s="529"/>
      <c r="G47" s="529"/>
      <c r="H47" s="529"/>
      <c r="I47" s="529"/>
      <c r="J47" s="529"/>
      <c r="K47" s="529"/>
      <c r="L47" s="529"/>
      <c r="M47" s="529"/>
      <c r="N47" s="529"/>
      <c r="O47" s="63">
        <f>SUM(O18:O46)</f>
        <v>0</v>
      </c>
      <c r="P47" s="63">
        <f t="shared" ref="P47:W47" si="33">SUM(P18:P46)</f>
        <v>0</v>
      </c>
      <c r="Q47" s="63">
        <f t="shared" si="33"/>
        <v>0</v>
      </c>
      <c r="R47" s="63">
        <f t="shared" si="33"/>
        <v>0</v>
      </c>
      <c r="S47" s="63">
        <f t="shared" si="33"/>
        <v>0</v>
      </c>
      <c r="T47" s="63">
        <f t="shared" si="33"/>
        <v>0</v>
      </c>
      <c r="U47" s="63">
        <f t="shared" si="33"/>
        <v>0</v>
      </c>
      <c r="V47" s="63">
        <f t="shared" si="33"/>
        <v>0</v>
      </c>
      <c r="W47" s="63">
        <f t="shared" si="33"/>
        <v>0</v>
      </c>
      <c r="Y47" s="529" t="s">
        <v>28</v>
      </c>
      <c r="Z47" s="529"/>
      <c r="AA47" s="529"/>
      <c r="AB47" s="529"/>
      <c r="AC47" s="529"/>
      <c r="AD47" s="529"/>
      <c r="AE47" s="529"/>
      <c r="AF47" s="529"/>
      <c r="AG47" s="529"/>
      <c r="AH47" s="529"/>
      <c r="AI47" s="529"/>
      <c r="AJ47" s="529"/>
      <c r="AK47" s="529"/>
      <c r="AL47" s="63">
        <f t="shared" ref="AL47:AT47" si="34">SUM(AL18:AL46)</f>
        <v>0</v>
      </c>
      <c r="AM47" s="63">
        <f t="shared" si="34"/>
        <v>0</v>
      </c>
      <c r="AN47" s="63">
        <f t="shared" si="34"/>
        <v>0</v>
      </c>
      <c r="AO47" s="63">
        <f t="shared" si="34"/>
        <v>0</v>
      </c>
      <c r="AP47" s="63">
        <f t="shared" si="34"/>
        <v>0</v>
      </c>
      <c r="AQ47" s="63">
        <f t="shared" si="34"/>
        <v>0</v>
      </c>
      <c r="AR47" s="63">
        <f t="shared" si="34"/>
        <v>0</v>
      </c>
      <c r="AS47" s="63">
        <f t="shared" si="34"/>
        <v>0</v>
      </c>
      <c r="AT47" s="63">
        <f t="shared" si="34"/>
        <v>0</v>
      </c>
      <c r="AV47" s="529" t="s">
        <v>28</v>
      </c>
      <c r="AW47" s="529"/>
      <c r="AX47" s="529"/>
      <c r="AY47" s="529"/>
      <c r="AZ47" s="529"/>
      <c r="BA47" s="529"/>
      <c r="BB47" s="529"/>
      <c r="BC47" s="529"/>
      <c r="BD47" s="529"/>
      <c r="BE47" s="529"/>
      <c r="BF47" s="529"/>
      <c r="BG47" s="529"/>
      <c r="BH47" s="529"/>
      <c r="BI47" s="63">
        <f t="shared" ref="BI47:BQ47" si="35">SUM(BI18:BI46)</f>
        <v>0</v>
      </c>
      <c r="BJ47" s="63">
        <f t="shared" si="35"/>
        <v>0</v>
      </c>
      <c r="BK47" s="63">
        <f t="shared" si="35"/>
        <v>0</v>
      </c>
      <c r="BL47" s="63">
        <f t="shared" si="35"/>
        <v>0</v>
      </c>
      <c r="BM47" s="63">
        <f t="shared" si="35"/>
        <v>0</v>
      </c>
      <c r="BN47" s="63">
        <f t="shared" si="35"/>
        <v>0</v>
      </c>
      <c r="BO47" s="63">
        <f t="shared" si="35"/>
        <v>0</v>
      </c>
      <c r="BP47" s="63">
        <f t="shared" si="35"/>
        <v>0</v>
      </c>
      <c r="BQ47" s="63">
        <f t="shared" si="35"/>
        <v>0</v>
      </c>
      <c r="BS47" s="529" t="s">
        <v>28</v>
      </c>
      <c r="BT47" s="529"/>
      <c r="BU47" s="529"/>
      <c r="BV47" s="529"/>
      <c r="BW47" s="529"/>
      <c r="BX47" s="529"/>
      <c r="BY47" s="529"/>
      <c r="BZ47" s="529"/>
      <c r="CA47" s="529"/>
      <c r="CB47" s="529"/>
      <c r="CC47" s="529"/>
      <c r="CD47" s="529"/>
      <c r="CE47" s="529"/>
      <c r="CF47" s="63">
        <f t="shared" ref="CF47:CN47" si="36">SUM(CF18:CF46)</f>
        <v>0</v>
      </c>
      <c r="CG47" s="63">
        <f t="shared" si="36"/>
        <v>0</v>
      </c>
      <c r="CH47" s="63">
        <f t="shared" si="36"/>
        <v>0</v>
      </c>
      <c r="CI47" s="63">
        <f t="shared" si="36"/>
        <v>0</v>
      </c>
      <c r="CJ47" s="63">
        <f t="shared" si="36"/>
        <v>0</v>
      </c>
      <c r="CK47" s="63">
        <f t="shared" si="36"/>
        <v>0</v>
      </c>
      <c r="CL47" s="63">
        <f t="shared" si="36"/>
        <v>0</v>
      </c>
      <c r="CM47" s="63">
        <f t="shared" si="36"/>
        <v>0</v>
      </c>
      <c r="CN47" s="63">
        <f t="shared" si="36"/>
        <v>0</v>
      </c>
      <c r="CP47" s="529" t="s">
        <v>28</v>
      </c>
      <c r="CQ47" s="529"/>
      <c r="CR47" s="529"/>
      <c r="CS47" s="529"/>
      <c r="CT47" s="529"/>
      <c r="CU47" s="529"/>
      <c r="CV47" s="529"/>
      <c r="CW47" s="529"/>
      <c r="CX47" s="529"/>
      <c r="CY47" s="529"/>
      <c r="CZ47" s="529"/>
      <c r="DA47" s="529"/>
      <c r="DB47" s="529"/>
      <c r="DC47" s="63">
        <f t="shared" ref="DC47:DK47" si="37">SUM(DC18:DC46)</f>
        <v>0</v>
      </c>
      <c r="DD47" s="63">
        <f t="shared" si="37"/>
        <v>0</v>
      </c>
      <c r="DE47" s="63">
        <f t="shared" si="37"/>
        <v>0</v>
      </c>
      <c r="DF47" s="63">
        <f t="shared" si="37"/>
        <v>0</v>
      </c>
      <c r="DG47" s="63">
        <f t="shared" si="37"/>
        <v>0</v>
      </c>
      <c r="DH47" s="63">
        <f t="shared" si="37"/>
        <v>0</v>
      </c>
      <c r="DI47" s="63">
        <f t="shared" si="37"/>
        <v>0</v>
      </c>
      <c r="DJ47" s="63">
        <f t="shared" si="37"/>
        <v>0</v>
      </c>
      <c r="DK47" s="63">
        <f t="shared" si="37"/>
        <v>0</v>
      </c>
      <c r="DM47" s="529" t="s">
        <v>28</v>
      </c>
      <c r="DN47" s="529"/>
      <c r="DO47" s="529"/>
      <c r="DP47" s="529"/>
      <c r="DQ47" s="529"/>
      <c r="DR47" s="529"/>
      <c r="DS47" s="529"/>
      <c r="DT47" s="529"/>
      <c r="DU47" s="529"/>
      <c r="DV47" s="529"/>
      <c r="DW47" s="529"/>
      <c r="DX47" s="529"/>
      <c r="DY47" s="529"/>
      <c r="DZ47" s="63">
        <f t="shared" ref="DZ47:EH47" si="38">SUM(DZ18:DZ46)</f>
        <v>0</v>
      </c>
      <c r="EA47" s="63">
        <f t="shared" si="38"/>
        <v>0</v>
      </c>
      <c r="EB47" s="63">
        <f t="shared" si="38"/>
        <v>0</v>
      </c>
      <c r="EC47" s="63">
        <f t="shared" si="38"/>
        <v>0</v>
      </c>
      <c r="ED47" s="63">
        <f t="shared" si="38"/>
        <v>0</v>
      </c>
      <c r="EE47" s="63">
        <f t="shared" si="38"/>
        <v>0</v>
      </c>
      <c r="EF47" s="63">
        <f t="shared" si="38"/>
        <v>0</v>
      </c>
      <c r="EG47" s="63">
        <f t="shared" si="38"/>
        <v>0</v>
      </c>
      <c r="EH47" s="63">
        <f t="shared" si="38"/>
        <v>0</v>
      </c>
      <c r="EJ47" s="529" t="s">
        <v>28</v>
      </c>
      <c r="EK47" s="529"/>
      <c r="EL47" s="529"/>
      <c r="EM47" s="529"/>
      <c r="EN47" s="529"/>
      <c r="EO47" s="529"/>
      <c r="EP47" s="529"/>
      <c r="EQ47" s="529"/>
      <c r="ER47" s="529"/>
      <c r="ES47" s="529"/>
      <c r="ET47" s="529"/>
      <c r="EU47" s="529"/>
      <c r="EV47" s="529"/>
      <c r="EW47" s="63">
        <f t="shared" ref="EW47:FE47" si="39">SUM(EW18:EW46)</f>
        <v>0</v>
      </c>
      <c r="EX47" s="63">
        <f t="shared" si="39"/>
        <v>0</v>
      </c>
      <c r="EY47" s="63">
        <f t="shared" si="39"/>
        <v>0</v>
      </c>
      <c r="EZ47" s="63">
        <f t="shared" si="39"/>
        <v>0</v>
      </c>
      <c r="FA47" s="63">
        <f t="shared" si="39"/>
        <v>0</v>
      </c>
      <c r="FB47" s="63">
        <f t="shared" si="39"/>
        <v>0</v>
      </c>
      <c r="FC47" s="63">
        <f t="shared" si="39"/>
        <v>0</v>
      </c>
      <c r="FD47" s="63">
        <f t="shared" si="39"/>
        <v>0</v>
      </c>
      <c r="FE47" s="63">
        <f t="shared" si="39"/>
        <v>0</v>
      </c>
      <c r="FG47" s="529" t="s">
        <v>28</v>
      </c>
      <c r="FH47" s="529"/>
      <c r="FI47" s="529"/>
      <c r="FJ47" s="529"/>
      <c r="FK47" s="529"/>
      <c r="FL47" s="529"/>
      <c r="FM47" s="529"/>
      <c r="FN47" s="529"/>
      <c r="FO47" s="529"/>
      <c r="FP47" s="529"/>
      <c r="FQ47" s="529"/>
      <c r="FR47" s="529"/>
      <c r="FS47" s="529"/>
      <c r="FT47" s="63">
        <f t="shared" ref="FT47:GB47" si="40">SUM(FT18:FT46)</f>
        <v>0</v>
      </c>
      <c r="FU47" s="63">
        <f t="shared" si="40"/>
        <v>0</v>
      </c>
      <c r="FV47" s="63">
        <f t="shared" si="40"/>
        <v>0</v>
      </c>
      <c r="FW47" s="63">
        <f t="shared" si="40"/>
        <v>0</v>
      </c>
      <c r="FX47" s="63">
        <f t="shared" si="40"/>
        <v>0</v>
      </c>
      <c r="FY47" s="63">
        <f t="shared" si="40"/>
        <v>0</v>
      </c>
      <c r="FZ47" s="63">
        <f t="shared" si="40"/>
        <v>0</v>
      </c>
      <c r="GA47" s="63">
        <f t="shared" si="40"/>
        <v>0</v>
      </c>
      <c r="GB47" s="63">
        <f t="shared" si="40"/>
        <v>0</v>
      </c>
      <c r="GD47" s="529" t="s">
        <v>28</v>
      </c>
      <c r="GE47" s="529"/>
      <c r="GF47" s="529"/>
      <c r="GG47" s="529"/>
      <c r="GH47" s="529"/>
      <c r="GI47" s="529"/>
      <c r="GJ47" s="529"/>
      <c r="GK47" s="529"/>
      <c r="GL47" s="529"/>
      <c r="GM47" s="529"/>
      <c r="GN47" s="529"/>
      <c r="GO47" s="529"/>
      <c r="GP47" s="529"/>
      <c r="GQ47" s="63">
        <f t="shared" ref="GQ47:GY47" si="41">SUM(GQ18:GQ46)</f>
        <v>0</v>
      </c>
      <c r="GR47" s="63">
        <f t="shared" si="41"/>
        <v>0</v>
      </c>
      <c r="GS47" s="63">
        <f t="shared" si="41"/>
        <v>0</v>
      </c>
      <c r="GT47" s="63">
        <f t="shared" si="41"/>
        <v>0</v>
      </c>
      <c r="GU47" s="63">
        <f t="shared" si="41"/>
        <v>0</v>
      </c>
      <c r="GV47" s="63">
        <f t="shared" si="41"/>
        <v>0</v>
      </c>
      <c r="GW47" s="63">
        <f t="shared" si="41"/>
        <v>0</v>
      </c>
      <c r="GX47" s="63">
        <f t="shared" si="41"/>
        <v>0</v>
      </c>
      <c r="GY47" s="63">
        <f t="shared" si="41"/>
        <v>0</v>
      </c>
      <c r="HA47" s="529" t="s">
        <v>28</v>
      </c>
      <c r="HB47" s="529"/>
      <c r="HC47" s="529"/>
      <c r="HD47" s="529"/>
      <c r="HE47" s="529"/>
      <c r="HF47" s="529"/>
      <c r="HG47" s="529"/>
      <c r="HH47" s="529"/>
      <c r="HI47" s="529"/>
      <c r="HJ47" s="529"/>
      <c r="HK47" s="529"/>
      <c r="HL47" s="529"/>
      <c r="HM47" s="529"/>
      <c r="HN47" s="63">
        <f t="shared" ref="HN47:HV47" si="42">SUM(HN18:HN46)</f>
        <v>0</v>
      </c>
      <c r="HO47" s="63">
        <f t="shared" si="42"/>
        <v>0</v>
      </c>
      <c r="HP47" s="63">
        <f t="shared" si="42"/>
        <v>0</v>
      </c>
      <c r="HQ47" s="63">
        <f t="shared" si="42"/>
        <v>0</v>
      </c>
      <c r="HR47" s="63">
        <f t="shared" si="42"/>
        <v>0</v>
      </c>
      <c r="HS47" s="63">
        <f t="shared" si="42"/>
        <v>0</v>
      </c>
      <c r="HT47" s="63">
        <f t="shared" si="42"/>
        <v>0</v>
      </c>
      <c r="HU47" s="63">
        <f t="shared" si="42"/>
        <v>0</v>
      </c>
      <c r="HV47" s="63">
        <f t="shared" si="42"/>
        <v>0</v>
      </c>
      <c r="HX47" s="529" t="s">
        <v>28</v>
      </c>
      <c r="HY47" s="529"/>
      <c r="HZ47" s="529"/>
      <c r="IA47" s="529"/>
      <c r="IB47" s="529"/>
      <c r="IC47" s="529"/>
      <c r="ID47" s="529"/>
      <c r="IE47" s="529"/>
      <c r="IF47" s="529"/>
      <c r="IG47" s="529"/>
      <c r="IH47" s="529"/>
      <c r="II47" s="529"/>
      <c r="IJ47" s="529"/>
      <c r="IK47" s="63">
        <f t="shared" ref="IK47:IS47" si="43">SUM(IK18:IK46)</f>
        <v>0</v>
      </c>
      <c r="IL47" s="63">
        <f t="shared" si="43"/>
        <v>0</v>
      </c>
      <c r="IM47" s="63">
        <f t="shared" si="43"/>
        <v>0</v>
      </c>
      <c r="IN47" s="63">
        <f t="shared" si="43"/>
        <v>0</v>
      </c>
      <c r="IO47" s="63">
        <f t="shared" si="43"/>
        <v>0</v>
      </c>
      <c r="IP47" s="63">
        <f t="shared" si="43"/>
        <v>0</v>
      </c>
      <c r="IQ47" s="63">
        <f t="shared" si="43"/>
        <v>0</v>
      </c>
      <c r="IR47" s="63">
        <f t="shared" si="43"/>
        <v>0</v>
      </c>
      <c r="IS47" s="63">
        <f t="shared" si="43"/>
        <v>0</v>
      </c>
      <c r="IU47" s="529" t="s">
        <v>28</v>
      </c>
      <c r="IV47" s="529"/>
      <c r="IW47" s="529"/>
      <c r="IX47" s="529"/>
      <c r="IY47" s="529"/>
      <c r="IZ47" s="529"/>
      <c r="JA47" s="529"/>
      <c r="JB47" s="529"/>
      <c r="JC47" s="529"/>
      <c r="JD47" s="529"/>
      <c r="JE47" s="529"/>
      <c r="JF47" s="529"/>
      <c r="JG47" s="529"/>
      <c r="JH47" s="63">
        <f t="shared" ref="JH47:JP47" si="44">SUM(JH18:JH46)</f>
        <v>0</v>
      </c>
      <c r="JI47" s="63">
        <f t="shared" si="44"/>
        <v>0</v>
      </c>
      <c r="JJ47" s="63">
        <f t="shared" si="44"/>
        <v>0</v>
      </c>
      <c r="JK47" s="63">
        <f t="shared" si="44"/>
        <v>0</v>
      </c>
      <c r="JL47" s="63">
        <f t="shared" si="44"/>
        <v>0</v>
      </c>
      <c r="JM47" s="63">
        <f t="shared" si="44"/>
        <v>0</v>
      </c>
      <c r="JN47" s="63">
        <f t="shared" si="44"/>
        <v>0</v>
      </c>
      <c r="JO47" s="63">
        <f t="shared" si="44"/>
        <v>0</v>
      </c>
      <c r="JP47" s="63">
        <f t="shared" si="44"/>
        <v>0</v>
      </c>
      <c r="JR47" s="529" t="s">
        <v>28</v>
      </c>
      <c r="JS47" s="529"/>
      <c r="JT47" s="529"/>
      <c r="JU47" s="529"/>
      <c r="JV47" s="529"/>
      <c r="JW47" s="529"/>
      <c r="JX47" s="529"/>
      <c r="JY47" s="529"/>
      <c r="JZ47" s="529"/>
      <c r="KA47" s="529"/>
      <c r="KB47" s="529"/>
      <c r="KC47" s="529"/>
      <c r="KD47" s="529"/>
      <c r="KE47" s="63">
        <f t="shared" ref="KE47:KM47" si="45">SUM(KE18:KE46)</f>
        <v>0</v>
      </c>
      <c r="KF47" s="63">
        <f t="shared" si="45"/>
        <v>0</v>
      </c>
      <c r="KG47" s="63">
        <f t="shared" si="45"/>
        <v>0</v>
      </c>
      <c r="KH47" s="63">
        <f t="shared" si="45"/>
        <v>0</v>
      </c>
      <c r="KI47" s="63">
        <f t="shared" si="45"/>
        <v>0</v>
      </c>
      <c r="KJ47" s="63">
        <f t="shared" si="45"/>
        <v>0</v>
      </c>
      <c r="KK47" s="63">
        <f t="shared" si="45"/>
        <v>0</v>
      </c>
      <c r="KL47" s="63">
        <f t="shared" si="45"/>
        <v>0</v>
      </c>
      <c r="KM47" s="63">
        <f t="shared" si="45"/>
        <v>0</v>
      </c>
      <c r="KO47" s="529" t="s">
        <v>28</v>
      </c>
      <c r="KP47" s="529"/>
      <c r="KQ47" s="529"/>
      <c r="KR47" s="529"/>
      <c r="KS47" s="529"/>
      <c r="KT47" s="529"/>
      <c r="KU47" s="529"/>
      <c r="KV47" s="529"/>
      <c r="KW47" s="529"/>
      <c r="KX47" s="529"/>
      <c r="KY47" s="529"/>
      <c r="KZ47" s="529"/>
      <c r="LA47" s="529"/>
      <c r="LB47" s="63">
        <f t="shared" ref="LB47:LJ47" si="46">SUM(LB18:LB46)</f>
        <v>0</v>
      </c>
      <c r="LC47" s="63">
        <f t="shared" si="46"/>
        <v>0</v>
      </c>
      <c r="LD47" s="63">
        <f t="shared" si="46"/>
        <v>0</v>
      </c>
      <c r="LE47" s="63">
        <f t="shared" si="46"/>
        <v>0</v>
      </c>
      <c r="LF47" s="63">
        <f t="shared" si="46"/>
        <v>0</v>
      </c>
      <c r="LG47" s="63">
        <f t="shared" si="46"/>
        <v>0</v>
      </c>
      <c r="LH47" s="63">
        <f t="shared" si="46"/>
        <v>0</v>
      </c>
      <c r="LI47" s="63">
        <f t="shared" si="46"/>
        <v>0</v>
      </c>
      <c r="LJ47" s="63">
        <f t="shared" si="46"/>
        <v>0</v>
      </c>
      <c r="LL47" s="529" t="s">
        <v>28</v>
      </c>
      <c r="LM47" s="529"/>
      <c r="LN47" s="529"/>
      <c r="LO47" s="529"/>
      <c r="LP47" s="529"/>
      <c r="LQ47" s="529"/>
      <c r="LR47" s="529"/>
      <c r="LS47" s="529"/>
      <c r="LT47" s="529"/>
      <c r="LU47" s="529"/>
      <c r="LV47" s="529"/>
      <c r="LW47" s="529"/>
      <c r="LX47" s="529"/>
      <c r="LY47" s="63">
        <f t="shared" ref="LY47:MG47" si="47">SUM(LY18:LY46)</f>
        <v>0</v>
      </c>
      <c r="LZ47" s="63">
        <f t="shared" si="47"/>
        <v>0</v>
      </c>
      <c r="MA47" s="63">
        <f t="shared" si="47"/>
        <v>0</v>
      </c>
      <c r="MB47" s="63">
        <f t="shared" si="47"/>
        <v>0</v>
      </c>
      <c r="MC47" s="63">
        <f t="shared" si="47"/>
        <v>0</v>
      </c>
      <c r="MD47" s="63">
        <f t="shared" si="47"/>
        <v>0</v>
      </c>
      <c r="ME47" s="63">
        <f t="shared" si="47"/>
        <v>0</v>
      </c>
      <c r="MF47" s="63">
        <f t="shared" si="47"/>
        <v>0</v>
      </c>
      <c r="MG47" s="63">
        <f t="shared" si="47"/>
        <v>0</v>
      </c>
      <c r="MI47" s="529" t="s">
        <v>28</v>
      </c>
      <c r="MJ47" s="529"/>
      <c r="MK47" s="529"/>
      <c r="ML47" s="529"/>
      <c r="MM47" s="529"/>
      <c r="MN47" s="529"/>
      <c r="MO47" s="529"/>
      <c r="MP47" s="529"/>
      <c r="MQ47" s="529"/>
      <c r="MR47" s="529"/>
      <c r="MS47" s="529"/>
      <c r="MT47" s="529"/>
      <c r="MU47" s="529"/>
      <c r="MV47" s="63">
        <f t="shared" ref="MV47:ND47" si="48">SUM(MV18:MV46)</f>
        <v>0</v>
      </c>
      <c r="MW47" s="63">
        <f t="shared" si="48"/>
        <v>0</v>
      </c>
      <c r="MX47" s="63">
        <f t="shared" si="48"/>
        <v>0</v>
      </c>
      <c r="MY47" s="63">
        <f t="shared" si="48"/>
        <v>0</v>
      </c>
      <c r="MZ47" s="63">
        <f t="shared" si="48"/>
        <v>0</v>
      </c>
      <c r="NA47" s="63">
        <f t="shared" si="48"/>
        <v>0</v>
      </c>
      <c r="NB47" s="63">
        <f t="shared" si="48"/>
        <v>0</v>
      </c>
      <c r="NC47" s="63">
        <f t="shared" si="48"/>
        <v>0</v>
      </c>
      <c r="ND47" s="63">
        <f t="shared" si="48"/>
        <v>0</v>
      </c>
      <c r="NF47" s="529" t="s">
        <v>28</v>
      </c>
      <c r="NG47" s="529"/>
      <c r="NH47" s="529"/>
      <c r="NI47" s="529"/>
      <c r="NJ47" s="529"/>
      <c r="NK47" s="529"/>
      <c r="NL47" s="529"/>
      <c r="NM47" s="529"/>
      <c r="NN47" s="529"/>
      <c r="NO47" s="529"/>
      <c r="NP47" s="529"/>
      <c r="NQ47" s="529"/>
      <c r="NR47" s="529"/>
      <c r="NS47" s="63">
        <f t="shared" ref="NS47:OA47" si="49">SUM(NS18:NS46)</f>
        <v>0</v>
      </c>
      <c r="NT47" s="63">
        <f t="shared" si="49"/>
        <v>0</v>
      </c>
      <c r="NU47" s="63">
        <f t="shared" si="49"/>
        <v>0</v>
      </c>
      <c r="NV47" s="63">
        <f t="shared" si="49"/>
        <v>0</v>
      </c>
      <c r="NW47" s="63">
        <f t="shared" si="49"/>
        <v>0</v>
      </c>
      <c r="NX47" s="63">
        <f t="shared" si="49"/>
        <v>0</v>
      </c>
      <c r="NY47" s="63">
        <f t="shared" si="49"/>
        <v>0</v>
      </c>
      <c r="NZ47" s="63">
        <f t="shared" si="49"/>
        <v>0</v>
      </c>
      <c r="OA47" s="63">
        <f t="shared" si="49"/>
        <v>0</v>
      </c>
    </row>
    <row r="48" spans="1:391" s="20" customFormat="1" ht="12" customHeight="1" x14ac:dyDescent="0.2">
      <c r="A48" s="13"/>
      <c r="B48" s="50"/>
      <c r="C48" s="171"/>
      <c r="D48" s="172"/>
      <c r="E48" s="172"/>
      <c r="F48" s="172"/>
      <c r="G48" s="172"/>
      <c r="H48" s="166"/>
      <c r="I48" s="166"/>
      <c r="J48" s="166"/>
      <c r="K48" s="171"/>
      <c r="L48" s="171"/>
      <c r="M48" s="171"/>
      <c r="N48" s="171"/>
      <c r="O48" s="55"/>
      <c r="P48" s="55"/>
      <c r="Q48" s="55"/>
      <c r="R48" s="55"/>
      <c r="S48" s="55"/>
      <c r="T48" s="55"/>
      <c r="U48" s="55"/>
      <c r="V48" s="55"/>
      <c r="W48" s="55"/>
      <c r="Z48" s="55"/>
      <c r="AA48" s="55"/>
      <c r="AB48" s="55"/>
    </row>
    <row r="49" spans="1:28" s="20" customFormat="1" ht="12" customHeight="1" x14ac:dyDescent="0.2">
      <c r="A49" s="55"/>
      <c r="B49" s="50"/>
      <c r="C49" s="171"/>
      <c r="D49" s="172"/>
      <c r="E49" s="172"/>
      <c r="F49" s="172"/>
      <c r="G49" s="172"/>
      <c r="H49" s="166"/>
      <c r="I49" s="166"/>
      <c r="J49" s="166"/>
      <c r="K49" s="171"/>
      <c r="L49" s="171"/>
      <c r="M49" s="171"/>
      <c r="N49" s="171"/>
      <c r="O49" s="55"/>
      <c r="P49" s="55"/>
      <c r="Q49" s="55"/>
      <c r="R49" s="55"/>
      <c r="S49" s="55"/>
      <c r="T49" s="55"/>
      <c r="U49" s="55"/>
      <c r="V49" s="55"/>
      <c r="W49" s="55"/>
      <c r="Z49" s="55"/>
      <c r="AA49" s="55"/>
      <c r="AB49" s="55"/>
    </row>
    <row r="50" spans="1:28" s="20" customFormat="1" ht="18.75" customHeight="1" x14ac:dyDescent="0.2">
      <c r="A50" s="13"/>
      <c r="B50" s="529" t="s">
        <v>57</v>
      </c>
      <c r="C50" s="529"/>
      <c r="D50" s="529"/>
      <c r="E50" s="529"/>
      <c r="F50" s="529"/>
      <c r="G50" s="529"/>
      <c r="H50" s="529"/>
      <c r="I50" s="529"/>
      <c r="J50" s="529"/>
      <c r="K50" s="529"/>
      <c r="L50" s="529"/>
      <c r="M50" s="529"/>
      <c r="N50" s="529"/>
      <c r="O50" s="528" t="s">
        <v>26</v>
      </c>
      <c r="P50" s="528"/>
      <c r="Q50" s="528"/>
      <c r="R50" s="528"/>
      <c r="S50" s="528" t="s">
        <v>27</v>
      </c>
      <c r="T50" s="528"/>
      <c r="U50" s="528"/>
      <c r="V50" s="528"/>
      <c r="W50" s="528" t="s">
        <v>28</v>
      </c>
      <c r="Z50" s="55"/>
      <c r="AA50" s="55"/>
      <c r="AB50" s="55"/>
    </row>
    <row r="51" spans="1:28" s="20" customFormat="1" ht="34.5" customHeight="1" x14ac:dyDescent="0.2">
      <c r="A51" s="13"/>
      <c r="B51" s="529"/>
      <c r="C51" s="529"/>
      <c r="D51" s="529"/>
      <c r="E51" s="529"/>
      <c r="F51" s="529"/>
      <c r="G51" s="529"/>
      <c r="H51" s="529"/>
      <c r="I51" s="529"/>
      <c r="J51" s="529"/>
      <c r="K51" s="529"/>
      <c r="L51" s="529"/>
      <c r="M51" s="529"/>
      <c r="N51" s="529"/>
      <c r="O51" s="49" t="s">
        <v>29</v>
      </c>
      <c r="P51" s="49" t="s">
        <v>299</v>
      </c>
      <c r="Q51" s="49" t="s">
        <v>315</v>
      </c>
      <c r="R51" s="49" t="s">
        <v>314</v>
      </c>
      <c r="S51" s="49" t="s">
        <v>315</v>
      </c>
      <c r="T51" s="49" t="s">
        <v>358</v>
      </c>
      <c r="U51" s="49" t="s">
        <v>359</v>
      </c>
      <c r="V51" s="49" t="s">
        <v>30</v>
      </c>
      <c r="W51" s="528"/>
      <c r="Z51" s="55"/>
      <c r="AA51" s="55"/>
      <c r="AB51" s="55"/>
    </row>
    <row r="52" spans="1:28" s="20" customFormat="1" ht="19.5" customHeight="1" x14ac:dyDescent="0.2">
      <c r="A52" s="13"/>
      <c r="B52" s="546" t="s">
        <v>58</v>
      </c>
      <c r="C52" s="546"/>
      <c r="D52" s="546"/>
      <c r="E52" s="546"/>
      <c r="F52" s="546"/>
      <c r="G52" s="546"/>
      <c r="H52" s="546"/>
      <c r="I52" s="546"/>
      <c r="J52" s="546"/>
      <c r="K52" s="546"/>
      <c r="L52" s="546"/>
      <c r="M52" s="546"/>
      <c r="N52" s="546"/>
      <c r="O52" s="203"/>
      <c r="P52" s="203"/>
      <c r="Q52" s="203"/>
      <c r="R52" s="203"/>
      <c r="S52" s="203"/>
      <c r="T52" s="203"/>
      <c r="U52" s="203"/>
      <c r="V52" s="203"/>
      <c r="W52" s="308">
        <f>SUM(O52:V52)</f>
        <v>0</v>
      </c>
      <c r="Z52" s="55"/>
      <c r="AA52" s="55"/>
      <c r="AB52" s="55"/>
    </row>
    <row r="53" spans="1:28" s="20" customFormat="1" ht="19.5" customHeight="1" x14ac:dyDescent="0.2">
      <c r="A53" s="13"/>
      <c r="B53" s="546" t="s">
        <v>59</v>
      </c>
      <c r="C53" s="546"/>
      <c r="D53" s="546"/>
      <c r="E53" s="546"/>
      <c r="F53" s="546"/>
      <c r="G53" s="546"/>
      <c r="H53" s="546"/>
      <c r="I53" s="546"/>
      <c r="J53" s="546"/>
      <c r="K53" s="546"/>
      <c r="L53" s="546"/>
      <c r="M53" s="546"/>
      <c r="N53" s="546"/>
      <c r="O53" s="203"/>
      <c r="P53" s="203"/>
      <c r="Q53" s="203"/>
      <c r="R53" s="203"/>
      <c r="S53" s="203"/>
      <c r="T53" s="203"/>
      <c r="U53" s="203"/>
      <c r="V53" s="203"/>
      <c r="W53" s="308">
        <f>SUM(O53:V53)</f>
        <v>0</v>
      </c>
      <c r="Z53" s="55"/>
      <c r="AA53" s="55"/>
      <c r="AB53" s="55"/>
    </row>
    <row r="54" spans="1:28" s="20" customFormat="1" ht="19.5" customHeight="1" x14ac:dyDescent="0.2">
      <c r="A54" s="13"/>
      <c r="B54" s="546" t="s">
        <v>353</v>
      </c>
      <c r="C54" s="546"/>
      <c r="D54" s="546"/>
      <c r="E54" s="546"/>
      <c r="F54" s="546"/>
      <c r="G54" s="546"/>
      <c r="H54" s="546"/>
      <c r="I54" s="546"/>
      <c r="J54" s="546"/>
      <c r="K54" s="546"/>
      <c r="L54" s="546"/>
      <c r="M54" s="546"/>
      <c r="N54" s="546"/>
      <c r="O54" s="203"/>
      <c r="P54" s="203"/>
      <c r="Q54" s="203"/>
      <c r="R54" s="203"/>
      <c r="S54" s="203"/>
      <c r="T54" s="203"/>
      <c r="U54" s="203"/>
      <c r="V54" s="203"/>
      <c r="W54" s="308">
        <f>SUM(O54:V54)</f>
        <v>0</v>
      </c>
      <c r="Z54" s="55"/>
      <c r="AA54" s="55"/>
      <c r="AB54" s="55"/>
    </row>
    <row r="55" spans="1:28" s="20" customFormat="1" ht="12.75" x14ac:dyDescent="0.2">
      <c r="A55" s="13"/>
      <c r="B55" s="47"/>
      <c r="C55" s="53"/>
      <c r="D55" s="53"/>
      <c r="E55" s="55"/>
      <c r="F55" s="55"/>
      <c r="G55" s="55"/>
      <c r="H55" s="55"/>
      <c r="I55" s="55"/>
      <c r="J55" s="55"/>
      <c r="K55" s="55"/>
      <c r="L55" s="55"/>
      <c r="M55" s="55"/>
      <c r="N55" s="55"/>
      <c r="O55" s="53"/>
      <c r="P55" s="53"/>
      <c r="Q55" s="54"/>
      <c r="R55" s="54"/>
      <c r="S55" s="54"/>
      <c r="T55" s="47"/>
      <c r="U55" s="47"/>
      <c r="V55" s="47"/>
      <c r="W55" s="55"/>
      <c r="Z55" s="55"/>
      <c r="AA55" s="55"/>
      <c r="AB55" s="55"/>
    </row>
    <row r="56" spans="1:28" s="20" customFormat="1" ht="19.5" customHeight="1" x14ac:dyDescent="0.2">
      <c r="A56" s="13"/>
      <c r="B56" s="553" t="s">
        <v>60</v>
      </c>
      <c r="C56" s="553"/>
      <c r="D56" s="553"/>
      <c r="E56" s="553"/>
      <c r="F56" s="553"/>
      <c r="G56" s="553"/>
      <c r="H56" s="553"/>
      <c r="I56" s="553"/>
      <c r="J56" s="553"/>
      <c r="K56" s="553"/>
      <c r="L56" s="553"/>
      <c r="M56" s="553"/>
      <c r="N56" s="553"/>
      <c r="O56" s="310">
        <f>(O47+O52+O53+O54)</f>
        <v>0</v>
      </c>
      <c r="P56" s="310">
        <f t="shared" ref="P56:W56" si="50">(P47+P52+P53+P54)</f>
        <v>0</v>
      </c>
      <c r="Q56" s="310">
        <f t="shared" si="50"/>
        <v>0</v>
      </c>
      <c r="R56" s="310">
        <f t="shared" si="50"/>
        <v>0</v>
      </c>
      <c r="S56" s="310">
        <f t="shared" si="50"/>
        <v>0</v>
      </c>
      <c r="T56" s="310">
        <f t="shared" si="50"/>
        <v>0</v>
      </c>
      <c r="U56" s="310">
        <f t="shared" si="50"/>
        <v>0</v>
      </c>
      <c r="V56" s="310">
        <f t="shared" si="50"/>
        <v>0</v>
      </c>
      <c r="W56" s="310">
        <f t="shared" si="50"/>
        <v>0</v>
      </c>
      <c r="Z56" s="55"/>
      <c r="AA56" s="55"/>
      <c r="AB56" s="55"/>
    </row>
    <row r="57" spans="1:28" s="20" customFormat="1" ht="12.75" x14ac:dyDescent="0.2">
      <c r="A57" s="13"/>
      <c r="B57" s="56"/>
      <c r="C57" s="56"/>
      <c r="D57" s="56"/>
      <c r="E57" s="55"/>
      <c r="F57" s="55"/>
      <c r="G57" s="55"/>
      <c r="H57" s="55"/>
      <c r="I57" s="55"/>
      <c r="J57" s="55"/>
      <c r="K57" s="55"/>
      <c r="L57" s="55"/>
      <c r="M57" s="55"/>
      <c r="N57" s="55"/>
      <c r="O57" s="57"/>
      <c r="P57" s="57"/>
      <c r="Q57" s="57"/>
      <c r="R57" s="57"/>
      <c r="S57" s="57"/>
      <c r="T57" s="57"/>
      <c r="U57" s="57"/>
      <c r="V57" s="57"/>
      <c r="W57" s="196"/>
      <c r="Z57" s="55"/>
      <c r="AA57" s="55"/>
      <c r="AB57" s="55"/>
    </row>
    <row r="58" spans="1:28" s="20" customFormat="1" ht="19.5" customHeight="1" x14ac:dyDescent="0.2">
      <c r="A58" s="13"/>
      <c r="B58" s="553" t="s">
        <v>61</v>
      </c>
      <c r="C58" s="553"/>
      <c r="D58" s="553"/>
      <c r="E58" s="553"/>
      <c r="F58" s="553"/>
      <c r="G58" s="553"/>
      <c r="H58" s="553"/>
      <c r="I58" s="553"/>
      <c r="J58" s="553"/>
      <c r="K58" s="553"/>
      <c r="L58" s="553"/>
      <c r="M58" s="553"/>
      <c r="N58" s="553"/>
      <c r="O58" s="55"/>
      <c r="P58" s="55"/>
      <c r="Q58" s="55"/>
      <c r="R58" s="55"/>
      <c r="S58" s="309"/>
      <c r="T58" s="309"/>
      <c r="U58" s="309"/>
      <c r="V58" s="309"/>
      <c r="W58" s="311">
        <f>SUM(S58:V58)</f>
        <v>0</v>
      </c>
      <c r="Z58" s="55"/>
      <c r="AA58" s="55"/>
      <c r="AB58" s="55"/>
    </row>
    <row r="59" spans="1:28" s="20" customFormat="1" ht="12.75" x14ac:dyDescent="0.2">
      <c r="A59" s="13"/>
      <c r="B59" s="45"/>
      <c r="C59" s="45"/>
      <c r="D59" s="45"/>
      <c r="E59" s="45"/>
      <c r="F59" s="45"/>
      <c r="G59" s="45"/>
      <c r="H59" s="45"/>
      <c r="I59" s="45"/>
      <c r="J59" s="45"/>
      <c r="K59" s="45"/>
      <c r="L59" s="45"/>
      <c r="M59" s="45"/>
      <c r="N59" s="45"/>
      <c r="O59" s="13"/>
      <c r="P59" s="13"/>
      <c r="Q59" s="13"/>
      <c r="R59" s="13"/>
      <c r="S59" s="13"/>
      <c r="T59" s="13"/>
      <c r="U59" s="13"/>
      <c r="V59" s="13"/>
      <c r="W59" s="13"/>
      <c r="X59" s="55"/>
      <c r="Y59" s="55"/>
      <c r="Z59" s="13"/>
      <c r="AA59" s="13"/>
      <c r="AB59" s="13"/>
    </row>
    <row r="60" spans="1:28" s="20" customFormat="1" ht="12.75" x14ac:dyDescent="0.2">
      <c r="A60" s="13"/>
      <c r="B60" s="45"/>
      <c r="C60" s="45"/>
      <c r="D60" s="45"/>
      <c r="E60" s="45"/>
      <c r="F60" s="45"/>
      <c r="G60" s="45"/>
      <c r="H60" s="45"/>
      <c r="I60" s="45"/>
      <c r="J60" s="45"/>
      <c r="K60" s="45"/>
      <c r="L60" s="45"/>
      <c r="M60" s="45"/>
      <c r="N60" s="45"/>
      <c r="O60" s="13"/>
      <c r="P60" s="13"/>
      <c r="Q60" s="13"/>
      <c r="R60" s="13"/>
      <c r="S60" s="13"/>
      <c r="T60" s="13"/>
      <c r="U60" s="13"/>
      <c r="V60" s="13"/>
      <c r="W60" s="13"/>
      <c r="X60" s="55"/>
      <c r="Y60" s="55"/>
      <c r="Z60" s="13"/>
      <c r="AA60" s="13"/>
      <c r="AB60" s="13"/>
    </row>
    <row r="61" spans="1:28" s="20" customFormat="1" ht="64.5" customHeight="1" x14ac:dyDescent="0.2">
      <c r="A61" s="13"/>
      <c r="B61" s="550" t="s">
        <v>499</v>
      </c>
      <c r="C61" s="550"/>
      <c r="D61" s="550"/>
      <c r="E61" s="550"/>
      <c r="F61" s="550"/>
      <c r="G61" s="550"/>
      <c r="H61" s="550"/>
      <c r="I61" s="551"/>
      <c r="J61" s="551"/>
      <c r="K61" s="551"/>
      <c r="L61" s="551"/>
      <c r="M61" s="551"/>
      <c r="N61" s="551"/>
      <c r="O61" s="551"/>
      <c r="P61" s="55"/>
      <c r="Q61" s="55"/>
      <c r="R61" s="55"/>
      <c r="S61" s="55"/>
      <c r="T61" s="55"/>
      <c r="U61" s="55"/>
      <c r="V61" s="55"/>
      <c r="W61" s="55"/>
      <c r="X61" s="55"/>
      <c r="Y61" s="55"/>
      <c r="Z61" s="55"/>
      <c r="AA61" s="55"/>
      <c r="AB61" s="55"/>
    </row>
    <row r="62" spans="1:28" s="20" customFormat="1" ht="12.75" x14ac:dyDescent="0.2">
      <c r="A62" s="13"/>
      <c r="I62" s="50"/>
      <c r="J62" s="50"/>
      <c r="K62" s="50"/>
      <c r="L62" s="50"/>
      <c r="M62" s="50"/>
      <c r="N62" s="50"/>
      <c r="O62" s="55"/>
      <c r="P62" s="55"/>
      <c r="Q62" s="55"/>
      <c r="R62" s="55"/>
      <c r="S62" s="55"/>
      <c r="T62" s="55"/>
      <c r="U62" s="55"/>
      <c r="V62" s="55"/>
      <c r="W62" s="55"/>
      <c r="X62" s="55"/>
      <c r="Y62" s="55"/>
      <c r="Z62" s="55"/>
      <c r="AA62" s="55"/>
      <c r="AB62" s="55"/>
    </row>
    <row r="63" spans="1:28" s="20" customFormat="1" ht="54" customHeight="1" x14ac:dyDescent="0.2">
      <c r="A63" s="13"/>
      <c r="B63" s="550" t="s">
        <v>500</v>
      </c>
      <c r="C63" s="550"/>
      <c r="D63" s="550"/>
      <c r="E63" s="550"/>
      <c r="F63" s="550"/>
      <c r="G63" s="550"/>
      <c r="H63" s="550"/>
      <c r="I63" s="551"/>
      <c r="J63" s="551"/>
      <c r="K63" s="551"/>
      <c r="L63" s="551"/>
      <c r="M63" s="551"/>
      <c r="N63" s="551"/>
      <c r="O63" s="551"/>
      <c r="P63" s="55"/>
      <c r="Q63" s="55"/>
      <c r="R63" s="55"/>
      <c r="S63" s="55"/>
      <c r="T63" s="55"/>
      <c r="U63" s="55"/>
      <c r="V63" s="55"/>
      <c r="W63" s="55"/>
      <c r="X63" s="55"/>
      <c r="Y63" s="55"/>
      <c r="Z63" s="55"/>
      <c r="AA63" s="55"/>
      <c r="AB63" s="55"/>
    </row>
    <row r="64" spans="1:28" s="20" customFormat="1" ht="12.75" x14ac:dyDescent="0.2">
      <c r="A64" s="13"/>
      <c r="I64" s="50"/>
      <c r="J64" s="50"/>
      <c r="K64" s="50"/>
      <c r="L64" s="50"/>
      <c r="M64" s="50"/>
      <c r="N64" s="50"/>
      <c r="O64" s="55"/>
      <c r="P64" s="55"/>
      <c r="Q64" s="55"/>
      <c r="R64" s="55"/>
      <c r="S64" s="55"/>
      <c r="T64" s="55"/>
      <c r="U64" s="55"/>
      <c r="V64" s="55"/>
      <c r="W64" s="55"/>
      <c r="X64" s="55"/>
      <c r="Y64" s="55"/>
      <c r="Z64" s="55"/>
      <c r="AA64" s="55"/>
      <c r="AB64" s="55"/>
    </row>
    <row r="65" spans="1:393" s="20" customFormat="1" ht="60" customHeight="1" x14ac:dyDescent="0.2">
      <c r="A65" s="13"/>
      <c r="B65" s="550" t="s">
        <v>501</v>
      </c>
      <c r="C65" s="550"/>
      <c r="D65" s="550"/>
      <c r="E65" s="550"/>
      <c r="F65" s="550"/>
      <c r="G65" s="550"/>
      <c r="H65" s="550"/>
      <c r="I65" s="551"/>
      <c r="J65" s="551"/>
      <c r="K65" s="551"/>
      <c r="L65" s="551"/>
      <c r="M65" s="551"/>
      <c r="N65" s="551"/>
      <c r="O65" s="551"/>
      <c r="P65" s="55"/>
      <c r="Q65" s="55"/>
      <c r="R65" s="55"/>
      <c r="S65" s="55"/>
      <c r="T65" s="55"/>
      <c r="U65" s="55"/>
      <c r="V65" s="55"/>
      <c r="W65" s="55"/>
      <c r="X65" s="55"/>
      <c r="Y65" s="55"/>
      <c r="Z65" s="55"/>
      <c r="AA65" s="55"/>
      <c r="AB65" s="55"/>
    </row>
    <row r="66" spans="1:393" s="20" customFormat="1" ht="12.75" x14ac:dyDescent="0.2">
      <c r="A66" s="13"/>
      <c r="I66" s="50"/>
      <c r="J66" s="50"/>
      <c r="K66" s="50"/>
      <c r="L66" s="50"/>
      <c r="M66" s="50"/>
      <c r="N66" s="50"/>
      <c r="O66" s="55"/>
      <c r="P66" s="55"/>
      <c r="Q66" s="55"/>
      <c r="R66" s="55"/>
      <c r="S66" s="55"/>
      <c r="T66" s="55"/>
      <c r="U66" s="55"/>
      <c r="V66" s="55"/>
      <c r="W66" s="55"/>
      <c r="X66" s="55"/>
      <c r="Y66" s="55"/>
      <c r="Z66" s="55"/>
      <c r="AA66" s="55"/>
      <c r="AB66" s="55"/>
    </row>
    <row r="67" spans="1:393" s="20" customFormat="1" ht="12.75" x14ac:dyDescent="0.2">
      <c r="A67" s="13"/>
      <c r="B67" s="45"/>
      <c r="C67" s="45"/>
      <c r="D67" s="45"/>
      <c r="E67" s="45"/>
      <c r="F67" s="45"/>
      <c r="G67" s="45"/>
      <c r="H67" s="45"/>
      <c r="I67" s="45"/>
      <c r="J67" s="45"/>
      <c r="K67" s="45"/>
      <c r="L67" s="45"/>
      <c r="M67" s="45"/>
      <c r="N67" s="45"/>
      <c r="O67" s="13"/>
      <c r="P67" s="13"/>
      <c r="Q67" s="13"/>
      <c r="R67" s="13"/>
      <c r="S67" s="13"/>
      <c r="T67" s="13"/>
      <c r="U67" s="13"/>
      <c r="V67" s="13"/>
      <c r="W67" s="13"/>
      <c r="X67" s="55"/>
      <c r="Y67" s="55"/>
      <c r="Z67" s="13"/>
      <c r="AA67" s="13"/>
      <c r="AB67" s="13"/>
    </row>
    <row r="68" spans="1:393" s="20" customFormat="1" ht="12.75" x14ac:dyDescent="0.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393" s="20" customFormat="1" ht="18" customHeight="1" x14ac:dyDescent="0.2">
      <c r="A69" s="13"/>
      <c r="B69" s="302" t="s">
        <v>487</v>
      </c>
      <c r="C69" s="312"/>
      <c r="D69" s="312"/>
      <c r="E69" s="169"/>
      <c r="F69" s="169"/>
      <c r="G69" s="169"/>
      <c r="H69" s="169"/>
      <c r="I69" s="169"/>
      <c r="J69" s="169"/>
      <c r="K69" s="169"/>
      <c r="L69" s="169"/>
      <c r="M69" s="169"/>
      <c r="N69" s="169"/>
      <c r="O69" s="169"/>
      <c r="P69" s="169"/>
      <c r="Q69" s="169"/>
      <c r="R69" s="169"/>
      <c r="S69" s="169"/>
      <c r="T69" s="169"/>
      <c r="U69" s="169"/>
      <c r="V69" s="169"/>
      <c r="W69" s="169"/>
      <c r="X69" s="169"/>
      <c r="Y69" s="169"/>
      <c r="Z69" s="167"/>
      <c r="AA69" s="13"/>
      <c r="AB69" s="13"/>
    </row>
    <row r="70" spans="1:393" s="131" customFormat="1" ht="13.5" customHeight="1" thickBot="1" x14ac:dyDescent="0.25">
      <c r="A70" s="4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45"/>
      <c r="AA70" s="45"/>
      <c r="AB70" s="45"/>
    </row>
    <row r="71" spans="1:393" s="20" customFormat="1" ht="13.5" customHeight="1" thickBot="1" x14ac:dyDescent="0.25">
      <c r="A71" s="13"/>
      <c r="B71" s="194"/>
      <c r="C71" s="194"/>
      <c r="D71" s="194"/>
      <c r="E71" s="194"/>
      <c r="F71" s="194"/>
      <c r="G71" s="194"/>
      <c r="H71" s="194"/>
      <c r="I71" s="194"/>
      <c r="J71" s="194"/>
      <c r="K71" s="194"/>
      <c r="L71" s="194"/>
      <c r="M71" s="194"/>
      <c r="N71" s="194"/>
      <c r="Y71" s="55"/>
      <c r="Z71" s="13"/>
      <c r="AA71" s="13"/>
      <c r="AB71" s="13"/>
      <c r="AC71" s="13"/>
      <c r="AD71" s="13"/>
    </row>
    <row r="72" spans="1:393" s="20" customFormat="1" ht="13.5" thickBot="1" x14ac:dyDescent="0.25">
      <c r="A72" s="13"/>
      <c r="B72" s="549" t="s">
        <v>65</v>
      </c>
      <c r="C72" s="549"/>
      <c r="D72" s="549"/>
      <c r="E72" s="549"/>
      <c r="F72" s="549"/>
      <c r="G72" s="549"/>
      <c r="H72" s="549"/>
      <c r="I72" s="549"/>
      <c r="J72" s="549"/>
      <c r="K72" s="549"/>
      <c r="L72" s="549"/>
      <c r="M72" s="549"/>
      <c r="N72" s="549"/>
      <c r="O72" s="542" t="s">
        <v>62</v>
      </c>
      <c r="P72" s="543"/>
      <c r="Q72" s="543" t="s">
        <v>63</v>
      </c>
      <c r="R72" s="543"/>
      <c r="S72" s="543" t="s">
        <v>336</v>
      </c>
      <c r="T72" s="543"/>
      <c r="U72" s="543" t="s">
        <v>64</v>
      </c>
      <c r="V72" s="544"/>
      <c r="W72" s="555" t="s">
        <v>28</v>
      </c>
      <c r="X72" s="555"/>
      <c r="Y72" s="55"/>
      <c r="Z72" s="13"/>
      <c r="AB72" s="13"/>
      <c r="AC72" s="13"/>
      <c r="AD72" s="13"/>
    </row>
    <row r="73" spans="1:393" s="20" customFormat="1" ht="20.100000000000001" customHeight="1" thickBot="1" x14ac:dyDescent="0.25">
      <c r="A73" s="13"/>
      <c r="B73" s="560" t="s">
        <v>66</v>
      </c>
      <c r="C73" s="560"/>
      <c r="D73" s="560"/>
      <c r="E73" s="560"/>
      <c r="F73" s="560"/>
      <c r="G73" s="560"/>
      <c r="H73" s="560"/>
      <c r="I73" s="560"/>
      <c r="J73" s="560"/>
      <c r="K73" s="560"/>
      <c r="L73" s="560"/>
      <c r="M73" s="560"/>
      <c r="N73" s="560"/>
      <c r="O73" s="561"/>
      <c r="P73" s="554"/>
      <c r="Q73" s="554"/>
      <c r="R73" s="554"/>
      <c r="S73" s="554"/>
      <c r="T73" s="554"/>
      <c r="U73" s="554"/>
      <c r="V73" s="562"/>
      <c r="W73" s="563">
        <f>SUM(O73:V73)</f>
        <v>0</v>
      </c>
      <c r="X73" s="564"/>
      <c r="Y73" s="55"/>
      <c r="Z73" s="13"/>
      <c r="AA73" s="13"/>
      <c r="AB73" s="13"/>
      <c r="AC73" s="13"/>
      <c r="AD73" s="13"/>
    </row>
    <row r="74" spans="1:393" s="20" customFormat="1" ht="20.100000000000001" customHeight="1" thickBot="1" x14ac:dyDescent="0.25">
      <c r="A74" s="13"/>
      <c r="B74" s="560" t="s">
        <v>67</v>
      </c>
      <c r="C74" s="560"/>
      <c r="D74" s="560"/>
      <c r="E74" s="560"/>
      <c r="F74" s="560"/>
      <c r="G74" s="560"/>
      <c r="H74" s="560"/>
      <c r="I74" s="560"/>
      <c r="J74" s="560"/>
      <c r="K74" s="560"/>
      <c r="L74" s="560"/>
      <c r="M74" s="560"/>
      <c r="N74" s="560"/>
      <c r="O74" s="561"/>
      <c r="P74" s="554"/>
      <c r="Q74" s="554"/>
      <c r="R74" s="554"/>
      <c r="S74" s="554"/>
      <c r="T74" s="554"/>
      <c r="U74" s="554"/>
      <c r="V74" s="562"/>
      <c r="W74" s="563">
        <f>SUM(O74:V74)</f>
        <v>0</v>
      </c>
      <c r="X74" s="564"/>
      <c r="Y74" s="55"/>
      <c r="Z74" s="13"/>
      <c r="AA74" s="13"/>
      <c r="AB74" s="13"/>
      <c r="AC74" s="13"/>
      <c r="AD74" s="13"/>
    </row>
    <row r="75" spans="1:393" s="20" customFormat="1" ht="13.5" thickBot="1" x14ac:dyDescent="0.25">
      <c r="A75" s="13"/>
      <c r="B75" s="549" t="s">
        <v>68</v>
      </c>
      <c r="C75" s="549"/>
      <c r="D75" s="549"/>
      <c r="E75" s="549"/>
      <c r="F75" s="549"/>
      <c r="G75" s="549"/>
      <c r="H75" s="549"/>
      <c r="I75" s="549"/>
      <c r="J75" s="549"/>
      <c r="K75" s="549"/>
      <c r="L75" s="549"/>
      <c r="M75" s="549"/>
      <c r="N75" s="549"/>
      <c r="O75" s="110"/>
      <c r="P75" s="110"/>
      <c r="Q75" s="110"/>
      <c r="R75" s="110"/>
      <c r="S75" s="110"/>
      <c r="T75" s="110"/>
      <c r="U75" s="110"/>
      <c r="V75" s="110"/>
      <c r="W75" s="55"/>
      <c r="X75" s="55"/>
      <c r="Y75" s="55"/>
      <c r="Z75" s="13"/>
      <c r="AA75" s="13"/>
      <c r="AB75" s="13"/>
      <c r="AC75" s="13"/>
      <c r="AD75" s="13"/>
    </row>
    <row r="76" spans="1:393" s="20" customFormat="1" ht="20.100000000000001" customHeight="1" thickBot="1" x14ac:dyDescent="0.25">
      <c r="A76" s="13"/>
      <c r="B76" s="560" t="s">
        <v>66</v>
      </c>
      <c r="C76" s="560"/>
      <c r="D76" s="560"/>
      <c r="E76" s="560"/>
      <c r="F76" s="560"/>
      <c r="G76" s="560"/>
      <c r="H76" s="560"/>
      <c r="I76" s="560"/>
      <c r="J76" s="560"/>
      <c r="K76" s="560"/>
      <c r="L76" s="560"/>
      <c r="M76" s="560"/>
      <c r="N76" s="560"/>
      <c r="O76" s="561"/>
      <c r="P76" s="554"/>
      <c r="Q76" s="554"/>
      <c r="R76" s="554"/>
      <c r="S76" s="554"/>
      <c r="T76" s="554"/>
      <c r="U76" s="554"/>
      <c r="V76" s="562"/>
      <c r="W76" s="563">
        <f>SUM(O76:V76)</f>
        <v>0</v>
      </c>
      <c r="X76" s="564"/>
      <c r="Y76" s="55"/>
      <c r="Z76" s="13"/>
      <c r="AA76" s="13"/>
      <c r="AB76" s="13"/>
      <c r="AC76" s="13"/>
      <c r="AD76" s="13"/>
    </row>
    <row r="77" spans="1:393" s="20" customFormat="1" ht="20.100000000000001" customHeight="1" thickBot="1" x14ac:dyDescent="0.25">
      <c r="A77" s="13"/>
      <c r="B77" s="560" t="s">
        <v>67</v>
      </c>
      <c r="C77" s="560"/>
      <c r="D77" s="560"/>
      <c r="E77" s="560"/>
      <c r="F77" s="560"/>
      <c r="G77" s="560"/>
      <c r="H77" s="560"/>
      <c r="I77" s="560"/>
      <c r="J77" s="560"/>
      <c r="K77" s="560"/>
      <c r="L77" s="560"/>
      <c r="M77" s="560"/>
      <c r="N77" s="560"/>
      <c r="O77" s="565"/>
      <c r="P77" s="558"/>
      <c r="Q77" s="558"/>
      <c r="R77" s="558"/>
      <c r="S77" s="558"/>
      <c r="T77" s="558"/>
      <c r="U77" s="558"/>
      <c r="V77" s="566"/>
      <c r="W77" s="563">
        <f>SUM(O77:V77)</f>
        <v>0</v>
      </c>
      <c r="X77" s="564"/>
      <c r="Y77" s="55"/>
      <c r="Z77" s="13"/>
      <c r="AA77" s="13"/>
      <c r="AB77" s="13"/>
      <c r="AC77" s="13"/>
      <c r="AD77" s="13"/>
    </row>
    <row r="78" spans="1:393" s="20" customFormat="1" ht="13.5" thickBot="1" x14ac:dyDescent="0.25">
      <c r="A78" s="13"/>
      <c r="B78" s="194"/>
      <c r="C78" s="194"/>
      <c r="D78" s="194"/>
      <c r="E78" s="194"/>
      <c r="F78" s="194"/>
      <c r="G78" s="194"/>
      <c r="H78" s="194"/>
      <c r="I78" s="194"/>
      <c r="J78" s="194"/>
      <c r="K78" s="194"/>
      <c r="L78" s="194"/>
      <c r="M78" s="194"/>
      <c r="N78" s="194"/>
      <c r="O78" s="55"/>
      <c r="P78" s="55"/>
      <c r="Q78" s="55"/>
      <c r="R78" s="55"/>
      <c r="S78" s="55"/>
      <c r="T78" s="55"/>
      <c r="U78" s="55"/>
      <c r="V78" s="55"/>
      <c r="W78" s="55"/>
      <c r="X78" s="55"/>
      <c r="Y78" s="55"/>
      <c r="Z78" s="13"/>
      <c r="AA78" s="13"/>
      <c r="AB78" s="13"/>
      <c r="AC78" s="13"/>
      <c r="AD78" s="13"/>
    </row>
    <row r="79" spans="1:393" s="20" customFormat="1" ht="27" customHeight="1" thickBot="1" x14ac:dyDescent="0.25">
      <c r="A79" s="13"/>
      <c r="B79" s="547" t="s">
        <v>406</v>
      </c>
      <c r="C79" s="547"/>
      <c r="D79" s="547"/>
      <c r="E79" s="547"/>
      <c r="F79" s="547"/>
      <c r="G79" s="547"/>
      <c r="H79" s="547"/>
      <c r="I79" s="547"/>
      <c r="J79" s="547"/>
      <c r="K79" s="547"/>
      <c r="L79" s="547"/>
      <c r="M79" s="547"/>
      <c r="N79" s="547"/>
      <c r="O79" s="552">
        <f>SUM(W73:X74,W76:X77)</f>
        <v>0</v>
      </c>
      <c r="P79" s="552"/>
      <c r="Q79" s="173"/>
      <c r="R79" s="173"/>
      <c r="S79" s="173"/>
      <c r="T79" s="174"/>
      <c r="W79" s="559"/>
      <c r="X79" s="559"/>
      <c r="Y79" s="559"/>
      <c r="Z79" s="13"/>
      <c r="AA79" s="13"/>
      <c r="AB79" s="13"/>
      <c r="AC79" s="13"/>
      <c r="AD79" s="13"/>
    </row>
    <row r="80" spans="1:393" ht="13.5" thickBot="1" x14ac:dyDescent="0.25">
      <c r="B80" s="194"/>
      <c r="C80" s="194"/>
      <c r="D80" s="194"/>
      <c r="E80" s="194"/>
      <c r="F80" s="194"/>
      <c r="G80" s="194"/>
      <c r="H80" s="194"/>
      <c r="I80" s="194"/>
      <c r="J80" s="194"/>
      <c r="K80" s="194"/>
      <c r="L80" s="194"/>
      <c r="M80" s="194"/>
      <c r="N80" s="194"/>
      <c r="AC80" s="13"/>
      <c r="AD80" s="13"/>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20"/>
      <c r="GK80" s="20"/>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20"/>
      <c r="HL80" s="20"/>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20"/>
      <c r="IM80" s="20"/>
      <c r="IN80" s="20"/>
      <c r="IO80" s="20"/>
      <c r="IP80" s="20"/>
      <c r="IQ80" s="20"/>
      <c r="IR80" s="20"/>
      <c r="IS80" s="20"/>
      <c r="IT80" s="20"/>
      <c r="IU80" s="20"/>
      <c r="IV80" s="20"/>
      <c r="IW80" s="20"/>
      <c r="IX80" s="20"/>
      <c r="IY80" s="20"/>
      <c r="IZ80" s="20"/>
      <c r="JA80" s="20"/>
      <c r="JB80" s="20"/>
      <c r="JC80" s="20"/>
      <c r="JD80" s="20"/>
      <c r="JE80" s="20"/>
      <c r="JF80" s="20"/>
      <c r="JG80" s="20"/>
      <c r="JH80" s="20"/>
      <c r="JI80" s="20"/>
      <c r="JJ80" s="20"/>
      <c r="JK80" s="20"/>
      <c r="JL80" s="20"/>
      <c r="JM80" s="20"/>
      <c r="JN80" s="20"/>
      <c r="JO80" s="20"/>
      <c r="JP80" s="20"/>
      <c r="JQ80" s="20"/>
      <c r="JR80" s="20"/>
      <c r="JS80" s="20"/>
      <c r="JT80" s="20"/>
      <c r="JU80" s="20"/>
      <c r="JV80" s="20"/>
      <c r="JW80" s="20"/>
      <c r="JX80" s="20"/>
      <c r="JY80" s="20"/>
      <c r="JZ80" s="20"/>
      <c r="KA80" s="20"/>
      <c r="KB80" s="20"/>
      <c r="KC80" s="20"/>
      <c r="KD80" s="20"/>
      <c r="KE80" s="20"/>
      <c r="KF80" s="20"/>
      <c r="KG80" s="20"/>
      <c r="KH80" s="20"/>
      <c r="KI80" s="20"/>
      <c r="KJ80" s="20"/>
      <c r="KK80" s="20"/>
      <c r="KL80" s="20"/>
      <c r="KM80" s="20"/>
      <c r="KN80" s="20"/>
      <c r="KO80" s="20"/>
      <c r="KP80" s="20"/>
      <c r="KQ80" s="20"/>
      <c r="KR80" s="20"/>
      <c r="KS80" s="20"/>
      <c r="KT80" s="20"/>
      <c r="KU80" s="20"/>
      <c r="KV80" s="20"/>
      <c r="KW80" s="20"/>
      <c r="KX80" s="20"/>
      <c r="KY80" s="20"/>
      <c r="KZ80" s="20"/>
      <c r="LA80" s="20"/>
      <c r="LB80" s="20"/>
      <c r="LC80" s="20"/>
      <c r="LD80" s="20"/>
      <c r="LE80" s="20"/>
      <c r="LF80" s="20"/>
      <c r="LG80" s="20"/>
      <c r="LH80" s="20"/>
      <c r="LI80" s="20"/>
      <c r="LJ80" s="20"/>
      <c r="LK80" s="20"/>
      <c r="LL80" s="20"/>
      <c r="LM80" s="20"/>
      <c r="LN80" s="20"/>
      <c r="LO80" s="20"/>
      <c r="LP80" s="20"/>
      <c r="LQ80" s="20"/>
      <c r="LR80" s="20"/>
      <c r="LS80" s="20"/>
      <c r="LT80" s="20"/>
      <c r="LU80" s="20"/>
      <c r="LV80" s="20"/>
      <c r="LW80" s="20"/>
      <c r="LX80" s="20"/>
      <c r="LY80" s="20"/>
      <c r="LZ80" s="20"/>
      <c r="MA80" s="20"/>
      <c r="MB80" s="20"/>
      <c r="MC80" s="20"/>
      <c r="MD80" s="20"/>
      <c r="ME80" s="20"/>
      <c r="MF80" s="20"/>
      <c r="MG80" s="20"/>
      <c r="MH80" s="20"/>
      <c r="MI80" s="20"/>
      <c r="MJ80" s="20"/>
      <c r="MK80" s="20"/>
      <c r="ML80" s="20"/>
      <c r="MM80" s="20"/>
      <c r="MN80" s="20"/>
      <c r="MO80" s="20"/>
      <c r="MP80" s="20"/>
      <c r="MQ80" s="20"/>
      <c r="MR80" s="20"/>
      <c r="MS80" s="20"/>
      <c r="MT80" s="20"/>
      <c r="MU80" s="20"/>
      <c r="MV80" s="20"/>
      <c r="MW80" s="20"/>
      <c r="MX80" s="20"/>
      <c r="MY80" s="20"/>
      <c r="MZ80" s="20"/>
      <c r="NA80" s="20"/>
      <c r="NB80" s="20"/>
      <c r="NC80" s="20"/>
      <c r="ND80" s="20"/>
      <c r="NE80" s="20"/>
      <c r="NF80" s="20"/>
      <c r="NG80" s="20"/>
      <c r="NH80" s="20"/>
      <c r="NI80" s="20"/>
      <c r="NJ80" s="20"/>
      <c r="NK80" s="20"/>
      <c r="NL80" s="20"/>
      <c r="NM80" s="20"/>
      <c r="NN80" s="20"/>
      <c r="NO80" s="20"/>
      <c r="NP80" s="20"/>
      <c r="NQ80" s="20"/>
      <c r="NR80" s="20"/>
      <c r="NS80" s="20"/>
      <c r="NT80" s="20"/>
      <c r="NU80" s="20"/>
      <c r="NV80" s="20"/>
      <c r="NW80" s="20"/>
      <c r="NX80" s="20"/>
      <c r="NY80" s="20"/>
      <c r="NZ80" s="20"/>
      <c r="OA80" s="20"/>
      <c r="OB80" s="20"/>
      <c r="OC80" s="20"/>
    </row>
    <row r="81" spans="2:393" ht="13.5" thickBot="1" x14ac:dyDescent="0.25">
      <c r="B81" s="194"/>
      <c r="C81" s="194"/>
      <c r="D81" s="194"/>
      <c r="E81" s="194"/>
      <c r="F81" s="194"/>
      <c r="G81" s="194"/>
      <c r="H81" s="194"/>
      <c r="I81" s="194"/>
      <c r="J81" s="194"/>
      <c r="K81" s="194"/>
      <c r="L81" s="194"/>
      <c r="M81" s="194"/>
      <c r="N81" s="194"/>
      <c r="AC81" s="13"/>
      <c r="AD81" s="13"/>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c r="FU81" s="20"/>
      <c r="FV81" s="20"/>
      <c r="FW81" s="20"/>
      <c r="FX81" s="20"/>
      <c r="FY81" s="20"/>
      <c r="FZ81" s="20"/>
      <c r="GA81" s="20"/>
      <c r="GB81" s="20"/>
      <c r="GC81" s="20"/>
      <c r="GD81" s="20"/>
      <c r="GE81" s="20"/>
      <c r="GF81" s="20"/>
      <c r="GG81" s="20"/>
      <c r="GH81" s="20"/>
      <c r="GI81" s="20"/>
      <c r="GJ81" s="20"/>
      <c r="GK81" s="20"/>
      <c r="GL81" s="20"/>
      <c r="GM81" s="20"/>
      <c r="GN81" s="20"/>
      <c r="GO81" s="20"/>
      <c r="GP81" s="20"/>
      <c r="GQ81" s="20"/>
      <c r="GR81" s="20"/>
      <c r="GS81" s="20"/>
      <c r="GT81" s="20"/>
      <c r="GU81" s="20"/>
      <c r="GV81" s="20"/>
      <c r="GW81" s="20"/>
      <c r="GX81" s="20"/>
      <c r="GY81" s="20"/>
      <c r="GZ81" s="20"/>
      <c r="HA81" s="20"/>
      <c r="HB81" s="20"/>
      <c r="HC81" s="20"/>
      <c r="HD81" s="20"/>
      <c r="HE81" s="20"/>
      <c r="HF81" s="20"/>
      <c r="HG81" s="20"/>
      <c r="HH81" s="20"/>
      <c r="HI81" s="20"/>
      <c r="HJ81" s="20"/>
      <c r="HK81" s="20"/>
      <c r="HL81" s="20"/>
      <c r="HM81" s="20"/>
      <c r="HN81" s="20"/>
      <c r="HO81" s="20"/>
      <c r="HP81" s="20"/>
      <c r="HQ81" s="20"/>
      <c r="HR81" s="20"/>
      <c r="HS81" s="20"/>
      <c r="HT81" s="20"/>
      <c r="HU81" s="20"/>
      <c r="HV81" s="20"/>
      <c r="HW81" s="20"/>
      <c r="HX81" s="20"/>
      <c r="HY81" s="20"/>
      <c r="HZ81" s="20"/>
      <c r="IA81" s="20"/>
      <c r="IB81" s="20"/>
      <c r="IC81" s="20"/>
      <c r="ID81" s="20"/>
      <c r="IE81" s="20"/>
      <c r="IF81" s="20"/>
      <c r="IG81" s="20"/>
      <c r="IH81" s="20"/>
      <c r="II81" s="20"/>
      <c r="IJ81" s="20"/>
      <c r="IK81" s="20"/>
      <c r="IL81" s="20"/>
      <c r="IM81" s="20"/>
      <c r="IN81" s="20"/>
      <c r="IO81" s="20"/>
      <c r="IP81" s="20"/>
      <c r="IQ81" s="20"/>
      <c r="IR81" s="20"/>
      <c r="IS81" s="20"/>
      <c r="IT81" s="20"/>
      <c r="IU81" s="20"/>
      <c r="IV81" s="20"/>
      <c r="IW81" s="20"/>
      <c r="IX81" s="20"/>
      <c r="IY81" s="20"/>
      <c r="IZ81" s="20"/>
      <c r="JA81" s="20"/>
      <c r="JB81" s="20"/>
      <c r="JC81" s="20"/>
      <c r="JD81" s="20"/>
      <c r="JE81" s="20"/>
      <c r="JF81" s="20"/>
      <c r="JG81" s="20"/>
      <c r="JH81" s="20"/>
      <c r="JI81" s="20"/>
      <c r="JJ81" s="20"/>
      <c r="JK81" s="20"/>
      <c r="JL81" s="20"/>
      <c r="JM81" s="20"/>
      <c r="JN81" s="20"/>
      <c r="JO81" s="20"/>
      <c r="JP81" s="20"/>
      <c r="JQ81" s="20"/>
      <c r="JR81" s="20"/>
      <c r="JS81" s="20"/>
      <c r="JT81" s="20"/>
      <c r="JU81" s="20"/>
      <c r="JV81" s="20"/>
      <c r="JW81" s="20"/>
      <c r="JX81" s="20"/>
      <c r="JY81" s="20"/>
      <c r="JZ81" s="20"/>
      <c r="KA81" s="20"/>
      <c r="KB81" s="20"/>
      <c r="KC81" s="20"/>
      <c r="KD81" s="20"/>
      <c r="KE81" s="20"/>
      <c r="KF81" s="20"/>
      <c r="KG81" s="20"/>
      <c r="KH81" s="20"/>
      <c r="KI81" s="20"/>
      <c r="KJ81" s="20"/>
      <c r="KK81" s="20"/>
      <c r="KL81" s="20"/>
      <c r="KM81" s="20"/>
      <c r="KN81" s="20"/>
      <c r="KO81" s="20"/>
      <c r="KP81" s="20"/>
      <c r="KQ81" s="20"/>
      <c r="KR81" s="20"/>
      <c r="KS81" s="20"/>
      <c r="KT81" s="20"/>
      <c r="KU81" s="20"/>
      <c r="KV81" s="20"/>
      <c r="KW81" s="20"/>
      <c r="KX81" s="20"/>
      <c r="KY81" s="20"/>
      <c r="KZ81" s="20"/>
      <c r="LA81" s="20"/>
      <c r="LB81" s="20"/>
      <c r="LC81" s="20"/>
      <c r="LD81" s="20"/>
      <c r="LE81" s="20"/>
      <c r="LF81" s="20"/>
      <c r="LG81" s="20"/>
      <c r="LH81" s="20"/>
      <c r="LI81" s="20"/>
      <c r="LJ81" s="20"/>
      <c r="LK81" s="20"/>
      <c r="LL81" s="20"/>
      <c r="LM81" s="20"/>
      <c r="LN81" s="20"/>
      <c r="LO81" s="20"/>
      <c r="LP81" s="20"/>
      <c r="LQ81" s="20"/>
      <c r="LR81" s="20"/>
      <c r="LS81" s="20"/>
      <c r="LT81" s="20"/>
      <c r="LU81" s="20"/>
      <c r="LV81" s="20"/>
      <c r="LW81" s="20"/>
      <c r="LX81" s="20"/>
      <c r="LY81" s="20"/>
      <c r="LZ81" s="20"/>
      <c r="MA81" s="20"/>
      <c r="MB81" s="20"/>
      <c r="MC81" s="20"/>
      <c r="MD81" s="20"/>
      <c r="ME81" s="20"/>
      <c r="MF81" s="20"/>
      <c r="MG81" s="20"/>
      <c r="MH81" s="20"/>
      <c r="MI81" s="20"/>
      <c r="MJ81" s="20"/>
      <c r="MK81" s="20"/>
      <c r="ML81" s="20"/>
      <c r="MM81" s="20"/>
      <c r="MN81" s="20"/>
      <c r="MO81" s="20"/>
      <c r="MP81" s="20"/>
      <c r="MQ81" s="20"/>
      <c r="MR81" s="20"/>
      <c r="MS81" s="20"/>
      <c r="MT81" s="20"/>
      <c r="MU81" s="20"/>
      <c r="MV81" s="20"/>
      <c r="MW81" s="20"/>
      <c r="MX81" s="20"/>
      <c r="MY81" s="20"/>
      <c r="MZ81" s="20"/>
      <c r="NA81" s="20"/>
      <c r="NB81" s="20"/>
      <c r="NC81" s="20"/>
      <c r="ND81" s="20"/>
      <c r="NE81" s="20"/>
      <c r="NF81" s="20"/>
      <c r="NG81" s="20"/>
      <c r="NH81" s="20"/>
      <c r="NI81" s="20"/>
      <c r="NJ81" s="20"/>
      <c r="NK81" s="20"/>
      <c r="NL81" s="20"/>
      <c r="NM81" s="20"/>
      <c r="NN81" s="20"/>
      <c r="NO81" s="20"/>
      <c r="NP81" s="20"/>
      <c r="NQ81" s="20"/>
      <c r="NR81" s="20"/>
      <c r="NS81" s="20"/>
      <c r="NT81" s="20"/>
      <c r="NU81" s="20"/>
      <c r="NV81" s="20"/>
      <c r="NW81" s="20"/>
      <c r="NX81" s="20"/>
      <c r="NY81" s="20"/>
      <c r="NZ81" s="20"/>
      <c r="OA81" s="20"/>
      <c r="OB81" s="20"/>
      <c r="OC81" s="20"/>
    </row>
    <row r="82" spans="2:393" ht="13.5" thickBot="1" x14ac:dyDescent="0.25">
      <c r="AC82" s="13"/>
      <c r="AD82" s="13"/>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c r="JC82" s="20"/>
      <c r="JD82" s="20"/>
      <c r="JE82" s="20"/>
      <c r="JF82" s="20"/>
      <c r="JG82" s="20"/>
      <c r="JH82" s="20"/>
      <c r="JI82" s="20"/>
      <c r="JJ82" s="20"/>
      <c r="JK82" s="20"/>
      <c r="JL82" s="20"/>
      <c r="JM82" s="20"/>
      <c r="JN82" s="20"/>
      <c r="JO82" s="20"/>
      <c r="JP82" s="20"/>
      <c r="JQ82" s="20"/>
      <c r="JR82" s="20"/>
      <c r="JS82" s="20"/>
      <c r="JT82" s="20"/>
      <c r="JU82" s="20"/>
      <c r="JV82" s="20"/>
      <c r="JW82" s="20"/>
      <c r="JX82" s="20"/>
      <c r="JY82" s="20"/>
      <c r="JZ82" s="20"/>
      <c r="KA82" s="20"/>
      <c r="KB82" s="20"/>
      <c r="KC82" s="20"/>
      <c r="KD82" s="20"/>
      <c r="KE82" s="20"/>
      <c r="KF82" s="20"/>
      <c r="KG82" s="20"/>
      <c r="KH82" s="20"/>
      <c r="KI82" s="20"/>
      <c r="KJ82" s="20"/>
      <c r="KK82" s="20"/>
      <c r="KL82" s="20"/>
      <c r="KM82" s="20"/>
      <c r="KN82" s="20"/>
      <c r="KO82" s="20"/>
      <c r="KP82" s="20"/>
      <c r="KQ82" s="20"/>
      <c r="KR82" s="20"/>
      <c r="KS82" s="20"/>
      <c r="KT82" s="20"/>
      <c r="KU82" s="20"/>
      <c r="KV82" s="20"/>
      <c r="KW82" s="20"/>
      <c r="KX82" s="20"/>
      <c r="KY82" s="20"/>
      <c r="KZ82" s="20"/>
      <c r="LA82" s="20"/>
      <c r="LB82" s="20"/>
      <c r="LC82" s="20"/>
      <c r="LD82" s="20"/>
      <c r="LE82" s="20"/>
      <c r="LF82" s="20"/>
      <c r="LG82" s="20"/>
      <c r="LH82" s="20"/>
      <c r="LI82" s="20"/>
      <c r="LJ82" s="20"/>
      <c r="LK82" s="20"/>
      <c r="LL82" s="20"/>
      <c r="LM82" s="20"/>
      <c r="LN82" s="20"/>
      <c r="LO82" s="20"/>
      <c r="LP82" s="20"/>
      <c r="LQ82" s="20"/>
      <c r="LR82" s="20"/>
      <c r="LS82" s="20"/>
      <c r="LT82" s="20"/>
      <c r="LU82" s="20"/>
      <c r="LV82" s="20"/>
      <c r="LW82" s="20"/>
      <c r="LX82" s="20"/>
      <c r="LY82" s="20"/>
      <c r="LZ82" s="20"/>
      <c r="MA82" s="20"/>
      <c r="MB82" s="20"/>
      <c r="MC82" s="20"/>
      <c r="MD82" s="20"/>
      <c r="ME82" s="20"/>
      <c r="MF82" s="20"/>
      <c r="MG82" s="20"/>
      <c r="MH82" s="20"/>
      <c r="MI82" s="20"/>
      <c r="MJ82" s="20"/>
      <c r="MK82" s="20"/>
      <c r="ML82" s="20"/>
      <c r="MM82" s="20"/>
      <c r="MN82" s="20"/>
      <c r="MO82" s="20"/>
      <c r="MP82" s="20"/>
      <c r="MQ82" s="20"/>
      <c r="MR82" s="20"/>
      <c r="MS82" s="20"/>
      <c r="MT82" s="20"/>
      <c r="MU82" s="20"/>
      <c r="MV82" s="20"/>
      <c r="MW82" s="20"/>
      <c r="MX82" s="20"/>
      <c r="MY82" s="20"/>
      <c r="MZ82" s="20"/>
      <c r="NA82" s="20"/>
      <c r="NB82" s="20"/>
      <c r="NC82" s="20"/>
      <c r="ND82" s="20"/>
      <c r="NE82" s="20"/>
      <c r="NF82" s="20"/>
      <c r="NG82" s="20"/>
      <c r="NH82" s="20"/>
      <c r="NI82" s="20"/>
      <c r="NJ82" s="20"/>
      <c r="NK82" s="20"/>
      <c r="NL82" s="20"/>
      <c r="NM82" s="20"/>
      <c r="NN82" s="20"/>
      <c r="NO82" s="20"/>
      <c r="NP82" s="20"/>
      <c r="NQ82" s="20"/>
      <c r="NR82" s="20"/>
      <c r="NS82" s="20"/>
      <c r="NT82" s="20"/>
      <c r="NU82" s="20"/>
      <c r="NV82" s="20"/>
      <c r="NW82" s="20"/>
      <c r="NX82" s="20"/>
      <c r="NY82" s="20"/>
      <c r="NZ82" s="20"/>
      <c r="OA82" s="20"/>
      <c r="OB82" s="20"/>
      <c r="OC82" s="20"/>
    </row>
    <row r="83" spans="2:393" thickTop="1" thickBot="1" x14ac:dyDescent="0.25">
      <c r="AC83" s="13"/>
      <c r="AD83" s="13"/>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c r="EQ83" s="20"/>
      <c r="ER83" s="20"/>
      <c r="ES83" s="20"/>
      <c r="ET83" s="20"/>
      <c r="EU83" s="20"/>
      <c r="EV83" s="20"/>
      <c r="EW83" s="20"/>
      <c r="EX83" s="20"/>
      <c r="EY83" s="20"/>
      <c r="EZ83" s="20"/>
      <c r="FA83" s="20"/>
      <c r="FB83" s="20"/>
      <c r="FC83" s="20"/>
      <c r="FD83" s="20"/>
      <c r="FE83" s="20"/>
      <c r="FF83" s="20"/>
      <c r="FG83" s="20"/>
      <c r="FH83" s="20"/>
      <c r="FI83" s="20"/>
      <c r="FJ83" s="20"/>
      <c r="FK83" s="20"/>
      <c r="FL83" s="20"/>
      <c r="FM83" s="20"/>
      <c r="FN83" s="20"/>
      <c r="FO83" s="20"/>
      <c r="FP83" s="20"/>
      <c r="FQ83" s="20"/>
      <c r="FR83" s="20"/>
      <c r="FS83" s="20"/>
      <c r="FT83" s="20"/>
      <c r="FU83" s="20"/>
      <c r="FV83" s="20"/>
      <c r="FW83" s="20"/>
      <c r="FX83" s="20"/>
      <c r="FY83" s="20"/>
      <c r="FZ83" s="20"/>
      <c r="GA83" s="20"/>
      <c r="GB83" s="20"/>
      <c r="GC83" s="20"/>
      <c r="GD83" s="20"/>
      <c r="GE83" s="20"/>
      <c r="GF83" s="20"/>
      <c r="GG83" s="20"/>
      <c r="GH83" s="20"/>
      <c r="GI83" s="20"/>
      <c r="GJ83" s="20"/>
      <c r="GK83" s="20"/>
      <c r="GL83" s="20"/>
      <c r="GM83" s="20"/>
      <c r="GN83" s="20"/>
      <c r="GO83" s="20"/>
      <c r="GP83" s="20"/>
      <c r="GQ83" s="20"/>
      <c r="GR83" s="20"/>
      <c r="GS83" s="20"/>
      <c r="GT83" s="20"/>
      <c r="GU83" s="20"/>
      <c r="GV83" s="20"/>
      <c r="GW83" s="20"/>
      <c r="GX83" s="20"/>
      <c r="GY83" s="20"/>
      <c r="GZ83" s="20"/>
      <c r="HA83" s="20"/>
      <c r="HB83" s="20"/>
      <c r="HC83" s="20"/>
      <c r="HD83" s="20"/>
      <c r="HE83" s="20"/>
      <c r="HF83" s="20"/>
      <c r="HG83" s="20"/>
      <c r="HH83" s="20"/>
      <c r="HI83" s="20"/>
      <c r="HJ83" s="20"/>
      <c r="HK83" s="20"/>
      <c r="HL83" s="20"/>
      <c r="HM83" s="20"/>
      <c r="HN83" s="20"/>
      <c r="HO83" s="20"/>
      <c r="HP83" s="20"/>
      <c r="HQ83" s="20"/>
      <c r="HR83" s="20"/>
      <c r="HS83" s="20"/>
      <c r="HT83" s="20"/>
      <c r="HU83" s="20"/>
      <c r="HV83" s="20"/>
      <c r="HW83" s="20"/>
      <c r="HX83" s="20"/>
      <c r="HY83" s="20"/>
      <c r="HZ83" s="20"/>
      <c r="IA83" s="20"/>
      <c r="IB83" s="20"/>
      <c r="IC83" s="20"/>
      <c r="ID83" s="20"/>
      <c r="IE83" s="20"/>
      <c r="IF83" s="20"/>
      <c r="IG83" s="20"/>
      <c r="IH83" s="20"/>
      <c r="II83" s="20"/>
      <c r="IJ83" s="20"/>
      <c r="IK83" s="20"/>
      <c r="IL83" s="20"/>
      <c r="IM83" s="20"/>
      <c r="IN83" s="20"/>
      <c r="IO83" s="20"/>
      <c r="IP83" s="20"/>
      <c r="IQ83" s="20"/>
      <c r="IR83" s="20"/>
      <c r="IS83" s="20"/>
      <c r="IT83" s="20"/>
      <c r="IU83" s="20"/>
      <c r="IV83" s="20"/>
      <c r="IW83" s="20"/>
      <c r="IX83" s="20"/>
      <c r="IY83" s="20"/>
      <c r="IZ83" s="20"/>
      <c r="JA83" s="20"/>
      <c r="JB83" s="20"/>
      <c r="JC83" s="20"/>
      <c r="JD83" s="20"/>
      <c r="JE83" s="20"/>
      <c r="JF83" s="20"/>
      <c r="JG83" s="20"/>
      <c r="JH83" s="20"/>
      <c r="JI83" s="20"/>
      <c r="JJ83" s="20"/>
      <c r="JK83" s="20"/>
      <c r="JL83" s="20"/>
      <c r="JM83" s="20"/>
      <c r="JN83" s="20"/>
      <c r="JO83" s="20"/>
      <c r="JP83" s="20"/>
      <c r="JQ83" s="20"/>
      <c r="JR83" s="20"/>
      <c r="JS83" s="20"/>
      <c r="JT83" s="20"/>
      <c r="JU83" s="20"/>
      <c r="JV83" s="20"/>
      <c r="JW83" s="20"/>
      <c r="JX83" s="20"/>
      <c r="JY83" s="20"/>
      <c r="JZ83" s="20"/>
      <c r="KA83" s="20"/>
      <c r="KB83" s="20"/>
      <c r="KC83" s="20"/>
      <c r="KD83" s="20"/>
      <c r="KE83" s="20"/>
      <c r="KF83" s="20"/>
      <c r="KG83" s="20"/>
      <c r="KH83" s="20"/>
      <c r="KI83" s="20"/>
      <c r="KJ83" s="20"/>
      <c r="KK83" s="20"/>
      <c r="KL83" s="20"/>
      <c r="KM83" s="20"/>
      <c r="KN83" s="20"/>
      <c r="KO83" s="20"/>
      <c r="KP83" s="20"/>
      <c r="KQ83" s="20"/>
      <c r="KR83" s="20"/>
      <c r="KS83" s="20"/>
      <c r="KT83" s="20"/>
      <c r="KU83" s="20"/>
      <c r="KV83" s="20"/>
      <c r="KW83" s="20"/>
      <c r="KX83" s="20"/>
      <c r="KY83" s="20"/>
      <c r="KZ83" s="20"/>
      <c r="LA83" s="20"/>
      <c r="LB83" s="20"/>
      <c r="LC83" s="20"/>
      <c r="LD83" s="20"/>
      <c r="LE83" s="20"/>
      <c r="LF83" s="20"/>
      <c r="LG83" s="20"/>
      <c r="LH83" s="20"/>
      <c r="LI83" s="20"/>
      <c r="LJ83" s="20"/>
      <c r="LK83" s="20"/>
      <c r="LL83" s="20"/>
      <c r="LM83" s="20"/>
      <c r="LN83" s="20"/>
      <c r="LO83" s="20"/>
      <c r="LP83" s="20"/>
      <c r="LQ83" s="20"/>
      <c r="LR83" s="20"/>
      <c r="LS83" s="20"/>
      <c r="LT83" s="20"/>
      <c r="LU83" s="20"/>
      <c r="LV83" s="20"/>
      <c r="LW83" s="20"/>
      <c r="LX83" s="20"/>
      <c r="LY83" s="20"/>
      <c r="LZ83" s="20"/>
      <c r="MA83" s="20"/>
      <c r="MB83" s="20"/>
      <c r="MC83" s="20"/>
      <c r="MD83" s="20"/>
      <c r="ME83" s="20"/>
      <c r="MF83" s="20"/>
      <c r="MG83" s="20"/>
      <c r="MH83" s="20"/>
      <c r="MI83" s="20"/>
      <c r="MJ83" s="20"/>
      <c r="MK83" s="20"/>
      <c r="ML83" s="20"/>
      <c r="MM83" s="20"/>
      <c r="MN83" s="20"/>
      <c r="MO83" s="20"/>
      <c r="MP83" s="20"/>
      <c r="MQ83" s="20"/>
      <c r="MR83" s="20"/>
      <c r="MS83" s="20"/>
      <c r="MT83" s="20"/>
      <c r="MU83" s="20"/>
      <c r="MV83" s="20"/>
      <c r="MW83" s="20"/>
      <c r="MX83" s="20"/>
      <c r="MY83" s="20"/>
      <c r="MZ83" s="20"/>
      <c r="NA83" s="20"/>
      <c r="NB83" s="20"/>
      <c r="NC83" s="20"/>
      <c r="ND83" s="20"/>
      <c r="NE83" s="20"/>
      <c r="NF83" s="20"/>
      <c r="NG83" s="20"/>
      <c r="NH83" s="20"/>
      <c r="NI83" s="20"/>
      <c r="NJ83" s="20"/>
      <c r="NK83" s="20"/>
      <c r="NL83" s="20"/>
      <c r="NM83" s="20"/>
      <c r="NN83" s="20"/>
      <c r="NO83" s="20"/>
      <c r="NP83" s="20"/>
      <c r="NQ83" s="20"/>
      <c r="NR83" s="20"/>
      <c r="NS83" s="20"/>
      <c r="NT83" s="20"/>
      <c r="NU83" s="20"/>
      <c r="NV83" s="20"/>
      <c r="NW83" s="20"/>
      <c r="NX83" s="20"/>
      <c r="NY83" s="20"/>
      <c r="NZ83" s="20"/>
      <c r="OA83" s="20"/>
      <c r="OB83" s="20"/>
      <c r="OC83" s="20"/>
    </row>
    <row r="84" spans="2:393" thickTop="1" thickBot="1" x14ac:dyDescent="0.25">
      <c r="AC84" s="13"/>
      <c r="AD84" s="13"/>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0"/>
      <c r="NI84" s="20"/>
      <c r="NJ84" s="20"/>
      <c r="NK84" s="20"/>
      <c r="NL84" s="20"/>
      <c r="NM84" s="20"/>
      <c r="NN84" s="20"/>
      <c r="NO84" s="20"/>
      <c r="NP84" s="20"/>
      <c r="NQ84" s="20"/>
      <c r="NR84" s="20"/>
      <c r="NS84" s="20"/>
      <c r="NT84" s="20"/>
      <c r="NU84" s="20"/>
      <c r="NV84" s="20"/>
      <c r="NW84" s="20"/>
      <c r="NX84" s="20"/>
      <c r="NY84" s="20"/>
      <c r="NZ84" s="20"/>
      <c r="OA84" s="20"/>
      <c r="OB84" s="20"/>
      <c r="OC84" s="20"/>
    </row>
    <row r="85" spans="2:393" thickTop="1" thickBot="1" x14ac:dyDescent="0.25">
      <c r="AC85" s="13"/>
      <c r="AD85" s="13"/>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c r="EQ85" s="20"/>
      <c r="ER85" s="20"/>
      <c r="ES85" s="20"/>
      <c r="ET85" s="20"/>
      <c r="EU85" s="20"/>
      <c r="EV85" s="20"/>
      <c r="EW85" s="20"/>
      <c r="EX85" s="20"/>
      <c r="EY85" s="20"/>
      <c r="EZ85" s="20"/>
      <c r="FA85" s="20"/>
      <c r="FB85" s="20"/>
      <c r="FC85" s="20"/>
      <c r="FD85" s="20"/>
      <c r="FE85" s="20"/>
      <c r="FF85" s="20"/>
      <c r="FG85" s="20"/>
      <c r="FH85" s="20"/>
      <c r="FI85" s="20"/>
      <c r="FJ85" s="20"/>
      <c r="FK85" s="20"/>
      <c r="FL85" s="20"/>
      <c r="FM85" s="20"/>
      <c r="FN85" s="20"/>
      <c r="FO85" s="20"/>
      <c r="FP85" s="20"/>
      <c r="FQ85" s="20"/>
      <c r="FR85" s="20"/>
      <c r="FS85" s="20"/>
      <c r="FT85" s="20"/>
      <c r="FU85" s="20"/>
      <c r="FV85" s="20"/>
      <c r="FW85" s="20"/>
      <c r="FX85" s="20"/>
      <c r="FY85" s="20"/>
      <c r="FZ85" s="20"/>
      <c r="GA85" s="20"/>
      <c r="GB85" s="20"/>
      <c r="GC85" s="20"/>
      <c r="GD85" s="20"/>
      <c r="GE85" s="20"/>
      <c r="GF85" s="20"/>
      <c r="GG85" s="20"/>
      <c r="GH85" s="20"/>
      <c r="GI85" s="20"/>
      <c r="GJ85" s="20"/>
      <c r="GK85" s="20"/>
      <c r="GL85" s="20"/>
      <c r="GM85" s="20"/>
      <c r="GN85" s="20"/>
      <c r="GO85" s="20"/>
      <c r="GP85" s="20"/>
      <c r="GQ85" s="20"/>
      <c r="GR85" s="20"/>
      <c r="GS85" s="20"/>
      <c r="GT85" s="20"/>
      <c r="GU85" s="20"/>
      <c r="GV85" s="20"/>
      <c r="GW85" s="20"/>
      <c r="GX85" s="20"/>
      <c r="GY85" s="20"/>
      <c r="GZ85" s="20"/>
      <c r="HA85" s="20"/>
      <c r="HB85" s="20"/>
      <c r="HC85" s="20"/>
      <c r="HD85" s="20"/>
      <c r="HE85" s="20"/>
      <c r="HF85" s="20"/>
      <c r="HG85" s="20"/>
      <c r="HH85" s="20"/>
      <c r="HI85" s="20"/>
      <c r="HJ85" s="20"/>
      <c r="HK85" s="20"/>
      <c r="HL85" s="20"/>
      <c r="HM85" s="20"/>
      <c r="HN85" s="20"/>
      <c r="HO85" s="20"/>
      <c r="HP85" s="20"/>
      <c r="HQ85" s="20"/>
      <c r="HR85" s="20"/>
      <c r="HS85" s="20"/>
      <c r="HT85" s="20"/>
      <c r="HU85" s="20"/>
      <c r="HV85" s="20"/>
      <c r="HW85" s="20"/>
      <c r="HX85" s="20"/>
      <c r="HY85" s="20"/>
      <c r="HZ85" s="20"/>
      <c r="IA85" s="20"/>
      <c r="IB85" s="20"/>
      <c r="IC85" s="20"/>
      <c r="ID85" s="20"/>
      <c r="IE85" s="20"/>
      <c r="IF85" s="20"/>
      <c r="IG85" s="20"/>
      <c r="IH85" s="20"/>
      <c r="II85" s="20"/>
      <c r="IJ85" s="20"/>
      <c r="IK85" s="20"/>
      <c r="IL85" s="20"/>
      <c r="IM85" s="20"/>
      <c r="IN85" s="20"/>
      <c r="IO85" s="20"/>
      <c r="IP85" s="20"/>
      <c r="IQ85" s="20"/>
      <c r="IR85" s="20"/>
      <c r="IS85" s="20"/>
      <c r="IT85" s="20"/>
      <c r="IU85" s="20"/>
      <c r="IV85" s="20"/>
      <c r="IW85" s="20"/>
      <c r="IX85" s="20"/>
      <c r="IY85" s="20"/>
      <c r="IZ85" s="20"/>
      <c r="JA85" s="20"/>
      <c r="JB85" s="20"/>
      <c r="JC85" s="20"/>
      <c r="JD85" s="20"/>
      <c r="JE85" s="20"/>
      <c r="JF85" s="20"/>
      <c r="JG85" s="20"/>
      <c r="JH85" s="20"/>
      <c r="JI85" s="20"/>
      <c r="JJ85" s="20"/>
      <c r="JK85" s="20"/>
      <c r="JL85" s="20"/>
      <c r="JM85" s="20"/>
      <c r="JN85" s="20"/>
      <c r="JO85" s="20"/>
      <c r="JP85" s="20"/>
      <c r="JQ85" s="20"/>
      <c r="JR85" s="20"/>
      <c r="JS85" s="20"/>
      <c r="JT85" s="20"/>
      <c r="JU85" s="20"/>
      <c r="JV85" s="20"/>
      <c r="JW85" s="20"/>
      <c r="JX85" s="20"/>
      <c r="JY85" s="20"/>
      <c r="JZ85" s="20"/>
      <c r="KA85" s="20"/>
      <c r="KB85" s="20"/>
      <c r="KC85" s="20"/>
      <c r="KD85" s="20"/>
      <c r="KE85" s="20"/>
      <c r="KF85" s="20"/>
      <c r="KG85" s="20"/>
      <c r="KH85" s="20"/>
      <c r="KI85" s="20"/>
      <c r="KJ85" s="20"/>
      <c r="KK85" s="20"/>
      <c r="KL85" s="20"/>
      <c r="KM85" s="20"/>
      <c r="KN85" s="20"/>
      <c r="KO85" s="20"/>
      <c r="KP85" s="20"/>
      <c r="KQ85" s="20"/>
      <c r="KR85" s="20"/>
      <c r="KS85" s="20"/>
      <c r="KT85" s="20"/>
      <c r="KU85" s="20"/>
      <c r="KV85" s="20"/>
      <c r="KW85" s="20"/>
      <c r="KX85" s="20"/>
      <c r="KY85" s="20"/>
      <c r="KZ85" s="20"/>
      <c r="LA85" s="20"/>
      <c r="LB85" s="20"/>
      <c r="LC85" s="20"/>
      <c r="LD85" s="20"/>
      <c r="LE85" s="20"/>
      <c r="LF85" s="20"/>
      <c r="LG85" s="20"/>
      <c r="LH85" s="20"/>
      <c r="LI85" s="20"/>
      <c r="LJ85" s="20"/>
      <c r="LK85" s="20"/>
      <c r="LL85" s="20"/>
      <c r="LM85" s="20"/>
      <c r="LN85" s="20"/>
      <c r="LO85" s="20"/>
      <c r="LP85" s="20"/>
      <c r="LQ85" s="20"/>
      <c r="LR85" s="20"/>
      <c r="LS85" s="20"/>
      <c r="LT85" s="20"/>
      <c r="LU85" s="20"/>
      <c r="LV85" s="20"/>
      <c r="LW85" s="20"/>
      <c r="LX85" s="20"/>
      <c r="LY85" s="20"/>
      <c r="LZ85" s="20"/>
      <c r="MA85" s="20"/>
      <c r="MB85" s="20"/>
      <c r="MC85" s="20"/>
      <c r="MD85" s="20"/>
      <c r="ME85" s="20"/>
      <c r="MF85" s="20"/>
      <c r="MG85" s="20"/>
      <c r="MH85" s="20"/>
      <c r="MI85" s="20"/>
      <c r="MJ85" s="20"/>
      <c r="MK85" s="20"/>
      <c r="ML85" s="20"/>
      <c r="MM85" s="20"/>
      <c r="MN85" s="20"/>
      <c r="MO85" s="20"/>
      <c r="MP85" s="20"/>
      <c r="MQ85" s="20"/>
      <c r="MR85" s="20"/>
      <c r="MS85" s="20"/>
      <c r="MT85" s="20"/>
      <c r="MU85" s="20"/>
      <c r="MV85" s="20"/>
      <c r="MW85" s="20"/>
      <c r="MX85" s="20"/>
      <c r="MY85" s="20"/>
      <c r="MZ85" s="20"/>
      <c r="NA85" s="20"/>
      <c r="NB85" s="20"/>
      <c r="NC85" s="20"/>
      <c r="ND85" s="20"/>
      <c r="NE85" s="20"/>
      <c r="NF85" s="20"/>
      <c r="NG85" s="20"/>
      <c r="NH85" s="20"/>
      <c r="NI85" s="20"/>
      <c r="NJ85" s="20"/>
      <c r="NK85" s="20"/>
      <c r="NL85" s="20"/>
      <c r="NM85" s="20"/>
      <c r="NN85" s="20"/>
      <c r="NO85" s="20"/>
      <c r="NP85" s="20"/>
      <c r="NQ85" s="20"/>
      <c r="NR85" s="20"/>
      <c r="NS85" s="20"/>
      <c r="NT85" s="20"/>
      <c r="NU85" s="20"/>
      <c r="NV85" s="20"/>
      <c r="NW85" s="20"/>
      <c r="NX85" s="20"/>
      <c r="NY85" s="20"/>
      <c r="NZ85" s="20"/>
      <c r="OA85" s="20"/>
      <c r="OB85" s="20"/>
      <c r="OC85" s="20"/>
    </row>
    <row r="86" spans="2:393" thickTop="1" thickBot="1" x14ac:dyDescent="0.25">
      <c r="AC86" s="13"/>
      <c r="AD86" s="13"/>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R86" s="20"/>
      <c r="FS86" s="20"/>
      <c r="FT86" s="20"/>
      <c r="FU86" s="20"/>
      <c r="FV86" s="20"/>
      <c r="FW86" s="20"/>
      <c r="FX86" s="20"/>
      <c r="FY86" s="20"/>
      <c r="FZ86" s="20"/>
      <c r="GA86" s="20"/>
      <c r="GB86" s="20"/>
      <c r="GC86" s="20"/>
      <c r="GD86" s="20"/>
      <c r="GE86" s="20"/>
      <c r="GF86" s="20"/>
      <c r="GG86" s="20"/>
      <c r="GH86" s="20"/>
      <c r="GI86" s="20"/>
      <c r="GJ86" s="20"/>
      <c r="GK86" s="20"/>
      <c r="GL86" s="20"/>
      <c r="GM86" s="20"/>
      <c r="GN86" s="20"/>
      <c r="GO86" s="20"/>
      <c r="GP86" s="20"/>
      <c r="GQ86" s="20"/>
      <c r="GR86" s="20"/>
      <c r="GS86" s="20"/>
      <c r="GT86" s="20"/>
      <c r="GU86" s="20"/>
      <c r="GV86" s="20"/>
      <c r="GW86" s="20"/>
      <c r="GX86" s="20"/>
      <c r="GY86" s="20"/>
      <c r="GZ86" s="20"/>
      <c r="HA86" s="20"/>
      <c r="HB86" s="20"/>
      <c r="HC86" s="20"/>
      <c r="HD86" s="20"/>
      <c r="HE86" s="20"/>
      <c r="HF86" s="20"/>
      <c r="HG86" s="20"/>
      <c r="HH86" s="20"/>
      <c r="HI86" s="20"/>
      <c r="HJ86" s="20"/>
      <c r="HK86" s="20"/>
      <c r="HL86" s="20"/>
      <c r="HM86" s="20"/>
      <c r="HN86" s="20"/>
      <c r="HO86" s="20"/>
      <c r="HP86" s="20"/>
      <c r="HQ86" s="20"/>
      <c r="HR86" s="20"/>
      <c r="HS86" s="20"/>
      <c r="HT86" s="20"/>
      <c r="HU86" s="20"/>
      <c r="HV86" s="20"/>
      <c r="HW86" s="20"/>
      <c r="HX86" s="20"/>
      <c r="HY86" s="20"/>
      <c r="HZ86" s="20"/>
      <c r="IA86" s="20"/>
      <c r="IB86" s="20"/>
      <c r="IC86" s="20"/>
      <c r="ID86" s="20"/>
      <c r="IE86" s="20"/>
      <c r="IF86" s="20"/>
      <c r="IG86" s="20"/>
      <c r="IH86" s="20"/>
      <c r="II86" s="20"/>
      <c r="IJ86" s="20"/>
      <c r="IK86" s="20"/>
      <c r="IL86" s="20"/>
      <c r="IM86" s="20"/>
      <c r="IN86" s="20"/>
      <c r="IO86" s="20"/>
      <c r="IP86" s="20"/>
      <c r="IQ86" s="20"/>
      <c r="IR86" s="20"/>
      <c r="IS86" s="20"/>
      <c r="IT86" s="20"/>
      <c r="IU86" s="20"/>
      <c r="IV86" s="20"/>
      <c r="IW86" s="20"/>
      <c r="IX86" s="20"/>
      <c r="IY86" s="20"/>
      <c r="IZ86" s="20"/>
      <c r="JA86" s="20"/>
      <c r="JB86" s="20"/>
      <c r="JC86" s="20"/>
      <c r="JD86" s="20"/>
      <c r="JE86" s="20"/>
      <c r="JF86" s="20"/>
      <c r="JG86" s="20"/>
      <c r="JH86" s="20"/>
      <c r="JI86" s="20"/>
      <c r="JJ86" s="20"/>
      <c r="JK86" s="20"/>
      <c r="JL86" s="20"/>
      <c r="JM86" s="20"/>
      <c r="JN86" s="20"/>
      <c r="JO86" s="20"/>
      <c r="JP86" s="20"/>
      <c r="JQ86" s="20"/>
      <c r="JR86" s="20"/>
      <c r="JS86" s="20"/>
      <c r="JT86" s="20"/>
      <c r="JU86" s="20"/>
      <c r="JV86" s="20"/>
      <c r="JW86" s="20"/>
      <c r="JX86" s="20"/>
      <c r="JY86" s="20"/>
      <c r="JZ86" s="20"/>
      <c r="KA86" s="20"/>
      <c r="KB86" s="20"/>
      <c r="KC86" s="20"/>
      <c r="KD86" s="20"/>
      <c r="KE86" s="20"/>
      <c r="KF86" s="20"/>
      <c r="KG86" s="20"/>
      <c r="KH86" s="20"/>
      <c r="KI86" s="20"/>
      <c r="KJ86" s="20"/>
      <c r="KK86" s="20"/>
      <c r="KL86" s="20"/>
      <c r="KM86" s="20"/>
      <c r="KN86" s="20"/>
      <c r="KO86" s="20"/>
      <c r="KP86" s="20"/>
      <c r="KQ86" s="20"/>
      <c r="KR86" s="20"/>
      <c r="KS86" s="20"/>
      <c r="KT86" s="20"/>
      <c r="KU86" s="20"/>
      <c r="KV86" s="20"/>
      <c r="KW86" s="20"/>
      <c r="KX86" s="20"/>
      <c r="KY86" s="20"/>
      <c r="KZ86" s="20"/>
      <c r="LA86" s="20"/>
      <c r="LB86" s="20"/>
      <c r="LC86" s="20"/>
      <c r="LD86" s="20"/>
      <c r="LE86" s="20"/>
      <c r="LF86" s="20"/>
      <c r="LG86" s="20"/>
      <c r="LH86" s="20"/>
      <c r="LI86" s="20"/>
      <c r="LJ86" s="20"/>
      <c r="LK86" s="20"/>
      <c r="LL86" s="20"/>
      <c r="LM86" s="20"/>
      <c r="LN86" s="20"/>
      <c r="LO86" s="20"/>
      <c r="LP86" s="20"/>
      <c r="LQ86" s="20"/>
      <c r="LR86" s="20"/>
      <c r="LS86" s="20"/>
      <c r="LT86" s="20"/>
      <c r="LU86" s="20"/>
      <c r="LV86" s="20"/>
      <c r="LW86" s="20"/>
      <c r="LX86" s="20"/>
      <c r="LY86" s="20"/>
      <c r="LZ86" s="20"/>
      <c r="MA86" s="20"/>
      <c r="MB86" s="20"/>
      <c r="MC86" s="20"/>
      <c r="MD86" s="20"/>
      <c r="ME86" s="20"/>
      <c r="MF86" s="20"/>
      <c r="MG86" s="20"/>
      <c r="MH86" s="20"/>
      <c r="MI86" s="20"/>
      <c r="MJ86" s="20"/>
      <c r="MK86" s="20"/>
      <c r="ML86" s="20"/>
      <c r="MM86" s="20"/>
      <c r="MN86" s="20"/>
      <c r="MO86" s="20"/>
      <c r="MP86" s="20"/>
      <c r="MQ86" s="20"/>
      <c r="MR86" s="20"/>
      <c r="MS86" s="20"/>
      <c r="MT86" s="20"/>
      <c r="MU86" s="20"/>
      <c r="MV86" s="20"/>
      <c r="MW86" s="20"/>
      <c r="MX86" s="20"/>
      <c r="MY86" s="20"/>
      <c r="MZ86" s="20"/>
      <c r="NA86" s="20"/>
      <c r="NB86" s="20"/>
      <c r="NC86" s="20"/>
      <c r="ND86" s="20"/>
      <c r="NE86" s="20"/>
      <c r="NF86" s="20"/>
      <c r="NG86" s="20"/>
      <c r="NH86" s="20"/>
      <c r="NI86" s="20"/>
      <c r="NJ86" s="20"/>
      <c r="NK86" s="20"/>
      <c r="NL86" s="20"/>
      <c r="NM86" s="20"/>
      <c r="NN86" s="20"/>
      <c r="NO86" s="20"/>
      <c r="NP86" s="20"/>
      <c r="NQ86" s="20"/>
      <c r="NR86" s="20"/>
      <c r="NS86" s="20"/>
      <c r="NT86" s="20"/>
      <c r="NU86" s="20"/>
      <c r="NV86" s="20"/>
      <c r="NW86" s="20"/>
      <c r="NX86" s="20"/>
      <c r="NY86" s="20"/>
      <c r="NZ86" s="20"/>
      <c r="OA86" s="20"/>
      <c r="OB86" s="20"/>
      <c r="OC86" s="20"/>
    </row>
    <row r="87" spans="2:393" thickTop="1" thickBot="1" x14ac:dyDescent="0.25">
      <c r="AC87" s="13"/>
      <c r="AD87" s="13"/>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c r="GB87" s="20"/>
      <c r="GC87" s="20"/>
      <c r="GD87" s="20"/>
      <c r="GE87" s="20"/>
      <c r="GF87" s="20"/>
      <c r="GG87" s="20"/>
      <c r="GH87" s="20"/>
      <c r="GI87" s="20"/>
      <c r="GJ87" s="20"/>
      <c r="GK87" s="20"/>
      <c r="GL87" s="20"/>
      <c r="GM87" s="20"/>
      <c r="GN87" s="20"/>
      <c r="GO87" s="20"/>
      <c r="GP87" s="20"/>
      <c r="GQ87" s="20"/>
      <c r="GR87" s="20"/>
      <c r="GS87" s="20"/>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IQ87" s="20"/>
      <c r="IR87" s="20"/>
      <c r="IS87" s="20"/>
      <c r="IT87" s="20"/>
      <c r="IU87" s="20"/>
      <c r="IV87" s="20"/>
      <c r="IW87" s="20"/>
      <c r="IX87" s="20"/>
      <c r="IY87" s="20"/>
      <c r="IZ87" s="20"/>
      <c r="JA87" s="20"/>
      <c r="JB87" s="20"/>
      <c r="JC87" s="20"/>
      <c r="JD87" s="20"/>
      <c r="JE87" s="20"/>
      <c r="JF87" s="20"/>
      <c r="JG87" s="20"/>
      <c r="JH87" s="20"/>
      <c r="JI87" s="20"/>
      <c r="JJ87" s="20"/>
      <c r="JK87" s="20"/>
      <c r="JL87" s="20"/>
      <c r="JM87" s="20"/>
      <c r="JN87" s="20"/>
      <c r="JO87" s="20"/>
      <c r="JP87" s="20"/>
      <c r="JQ87" s="20"/>
      <c r="JR87" s="20"/>
      <c r="JS87" s="20"/>
      <c r="JT87" s="20"/>
      <c r="JU87" s="20"/>
      <c r="JV87" s="20"/>
      <c r="JW87" s="20"/>
      <c r="JX87" s="20"/>
      <c r="JY87" s="20"/>
      <c r="JZ87" s="20"/>
      <c r="KA87" s="20"/>
      <c r="KB87" s="20"/>
      <c r="KC87" s="20"/>
      <c r="KD87" s="20"/>
      <c r="KE87" s="20"/>
      <c r="KF87" s="20"/>
      <c r="KG87" s="20"/>
      <c r="KH87" s="20"/>
      <c r="KI87" s="20"/>
      <c r="KJ87" s="20"/>
      <c r="KK87" s="20"/>
      <c r="KL87" s="20"/>
      <c r="KM87" s="20"/>
      <c r="KN87" s="20"/>
      <c r="KO87" s="20"/>
      <c r="KP87" s="20"/>
      <c r="KQ87" s="20"/>
      <c r="KR87" s="20"/>
      <c r="KS87" s="20"/>
      <c r="KT87" s="20"/>
      <c r="KU87" s="20"/>
      <c r="KV87" s="20"/>
      <c r="KW87" s="20"/>
      <c r="KX87" s="20"/>
      <c r="KY87" s="20"/>
      <c r="KZ87" s="20"/>
      <c r="LA87" s="20"/>
      <c r="LB87" s="20"/>
      <c r="LC87" s="20"/>
      <c r="LD87" s="20"/>
      <c r="LE87" s="20"/>
      <c r="LF87" s="20"/>
      <c r="LG87" s="20"/>
      <c r="LH87" s="20"/>
      <c r="LI87" s="20"/>
      <c r="LJ87" s="20"/>
      <c r="LK87" s="20"/>
      <c r="LL87" s="20"/>
      <c r="LM87" s="20"/>
      <c r="LN87" s="20"/>
      <c r="LO87" s="20"/>
      <c r="LP87" s="20"/>
      <c r="LQ87" s="20"/>
      <c r="LR87" s="20"/>
      <c r="LS87" s="20"/>
      <c r="LT87" s="20"/>
      <c r="LU87" s="20"/>
      <c r="LV87" s="20"/>
      <c r="LW87" s="20"/>
      <c r="LX87" s="20"/>
      <c r="LY87" s="20"/>
      <c r="LZ87" s="20"/>
      <c r="MA87" s="20"/>
      <c r="MB87" s="20"/>
      <c r="MC87" s="20"/>
      <c r="MD87" s="20"/>
      <c r="ME87" s="20"/>
      <c r="MF87" s="20"/>
      <c r="MG87" s="20"/>
      <c r="MH87" s="20"/>
      <c r="MI87" s="20"/>
      <c r="MJ87" s="20"/>
      <c r="MK87" s="20"/>
      <c r="ML87" s="20"/>
      <c r="MM87" s="20"/>
      <c r="MN87" s="20"/>
      <c r="MO87" s="20"/>
      <c r="MP87" s="20"/>
      <c r="MQ87" s="20"/>
      <c r="MR87" s="20"/>
      <c r="MS87" s="20"/>
      <c r="MT87" s="20"/>
      <c r="MU87" s="20"/>
      <c r="MV87" s="20"/>
      <c r="MW87" s="20"/>
      <c r="MX87" s="20"/>
      <c r="MY87" s="20"/>
      <c r="MZ87" s="20"/>
      <c r="NA87" s="20"/>
      <c r="NB87" s="20"/>
      <c r="NC87" s="20"/>
      <c r="ND87" s="20"/>
      <c r="NE87" s="20"/>
      <c r="NF87" s="20"/>
      <c r="NG87" s="20"/>
      <c r="NH87" s="20"/>
      <c r="NI87" s="20"/>
      <c r="NJ87" s="20"/>
      <c r="NK87" s="20"/>
      <c r="NL87" s="20"/>
      <c r="NM87" s="20"/>
      <c r="NN87" s="20"/>
      <c r="NO87" s="20"/>
      <c r="NP87" s="20"/>
      <c r="NQ87" s="20"/>
      <c r="NR87" s="20"/>
      <c r="NS87" s="20"/>
      <c r="NT87" s="20"/>
      <c r="NU87" s="20"/>
      <c r="NV87" s="20"/>
      <c r="NW87" s="20"/>
      <c r="NX87" s="20"/>
      <c r="NY87" s="20"/>
      <c r="NZ87" s="20"/>
      <c r="OA87" s="20"/>
      <c r="OB87" s="20"/>
      <c r="OC87" s="20"/>
    </row>
    <row r="88" spans="2:393" thickTop="1" thickBot="1" x14ac:dyDescent="0.25">
      <c r="AC88" s="13"/>
      <c r="AD88" s="13"/>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c r="FU88" s="20"/>
      <c r="FV88" s="20"/>
      <c r="FW88" s="20"/>
      <c r="FX88" s="20"/>
      <c r="FY88" s="20"/>
      <c r="FZ88" s="20"/>
      <c r="GA88" s="20"/>
      <c r="GB88" s="20"/>
      <c r="GC88" s="20"/>
      <c r="GD88" s="20"/>
      <c r="GE88" s="20"/>
      <c r="GF88" s="20"/>
      <c r="GG88" s="20"/>
      <c r="GH88" s="20"/>
      <c r="GI88" s="20"/>
      <c r="GJ88" s="20"/>
      <c r="GK88" s="20"/>
      <c r="GL88" s="20"/>
      <c r="GM88" s="20"/>
      <c r="GN88" s="20"/>
      <c r="GO88" s="20"/>
      <c r="GP88" s="20"/>
      <c r="GQ88" s="20"/>
      <c r="GR88" s="20"/>
      <c r="GS88" s="20"/>
      <c r="GT88" s="20"/>
      <c r="GU88" s="20"/>
      <c r="GV88" s="20"/>
      <c r="GW88" s="20"/>
      <c r="GX88" s="20"/>
      <c r="GY88" s="20"/>
      <c r="GZ88" s="20"/>
      <c r="HA88" s="20"/>
      <c r="HB88" s="20"/>
      <c r="HC88" s="20"/>
      <c r="HD88" s="20"/>
      <c r="HE88" s="20"/>
      <c r="HF88" s="20"/>
      <c r="HG88" s="20"/>
      <c r="HH88" s="20"/>
      <c r="HI88" s="20"/>
      <c r="HJ88" s="20"/>
      <c r="HK88" s="20"/>
      <c r="HL88" s="20"/>
      <c r="HM88" s="20"/>
      <c r="HN88" s="20"/>
      <c r="HO88" s="20"/>
      <c r="HP88" s="20"/>
      <c r="HQ88" s="20"/>
      <c r="HR88" s="20"/>
      <c r="HS88" s="20"/>
      <c r="HT88" s="20"/>
      <c r="HU88" s="20"/>
      <c r="HV88" s="20"/>
      <c r="HW88" s="20"/>
      <c r="HX88" s="20"/>
      <c r="HY88" s="20"/>
      <c r="HZ88" s="20"/>
      <c r="IA88" s="20"/>
      <c r="IB88" s="20"/>
      <c r="IC88" s="20"/>
      <c r="ID88" s="20"/>
      <c r="IE88" s="20"/>
      <c r="IF88" s="20"/>
      <c r="IG88" s="20"/>
      <c r="IH88" s="20"/>
      <c r="II88" s="20"/>
      <c r="IJ88" s="20"/>
      <c r="IK88" s="20"/>
      <c r="IL88" s="20"/>
      <c r="IM88" s="20"/>
      <c r="IN88" s="20"/>
      <c r="IO88" s="20"/>
      <c r="IP88" s="20"/>
      <c r="IQ88" s="20"/>
      <c r="IR88" s="20"/>
      <c r="IS88" s="20"/>
      <c r="IT88" s="20"/>
      <c r="IU88" s="20"/>
      <c r="IV88" s="20"/>
      <c r="IW88" s="20"/>
      <c r="IX88" s="20"/>
      <c r="IY88" s="20"/>
      <c r="IZ88" s="20"/>
      <c r="JA88" s="20"/>
      <c r="JB88" s="20"/>
      <c r="JC88" s="20"/>
      <c r="JD88" s="20"/>
      <c r="JE88" s="20"/>
      <c r="JF88" s="20"/>
      <c r="JG88" s="20"/>
      <c r="JH88" s="20"/>
      <c r="JI88" s="20"/>
      <c r="JJ88" s="20"/>
      <c r="JK88" s="20"/>
      <c r="JL88" s="20"/>
      <c r="JM88" s="20"/>
      <c r="JN88" s="20"/>
      <c r="JO88" s="20"/>
      <c r="JP88" s="20"/>
      <c r="JQ88" s="20"/>
      <c r="JR88" s="20"/>
      <c r="JS88" s="20"/>
      <c r="JT88" s="20"/>
      <c r="JU88" s="20"/>
      <c r="JV88" s="20"/>
      <c r="JW88" s="20"/>
      <c r="JX88" s="20"/>
      <c r="JY88" s="20"/>
      <c r="JZ88" s="20"/>
      <c r="KA88" s="20"/>
      <c r="KB88" s="20"/>
      <c r="KC88" s="20"/>
      <c r="KD88" s="20"/>
      <c r="KE88" s="20"/>
      <c r="KF88" s="20"/>
      <c r="KG88" s="20"/>
      <c r="KH88" s="20"/>
      <c r="KI88" s="20"/>
      <c r="KJ88" s="20"/>
      <c r="KK88" s="20"/>
      <c r="KL88" s="20"/>
      <c r="KM88" s="20"/>
      <c r="KN88" s="20"/>
      <c r="KO88" s="20"/>
      <c r="KP88" s="20"/>
      <c r="KQ88" s="20"/>
      <c r="KR88" s="20"/>
      <c r="KS88" s="20"/>
      <c r="KT88" s="20"/>
      <c r="KU88" s="20"/>
      <c r="KV88" s="20"/>
      <c r="KW88" s="20"/>
      <c r="KX88" s="20"/>
      <c r="KY88" s="20"/>
      <c r="KZ88" s="20"/>
      <c r="LA88" s="20"/>
      <c r="LB88" s="20"/>
      <c r="LC88" s="20"/>
      <c r="LD88" s="20"/>
      <c r="LE88" s="20"/>
      <c r="LF88" s="20"/>
      <c r="LG88" s="20"/>
      <c r="LH88" s="20"/>
      <c r="LI88" s="20"/>
      <c r="LJ88" s="20"/>
      <c r="LK88" s="20"/>
      <c r="LL88" s="20"/>
      <c r="LM88" s="20"/>
      <c r="LN88" s="20"/>
      <c r="LO88" s="20"/>
      <c r="LP88" s="20"/>
      <c r="LQ88" s="20"/>
      <c r="LR88" s="20"/>
      <c r="LS88" s="20"/>
      <c r="LT88" s="20"/>
      <c r="LU88" s="20"/>
      <c r="LV88" s="20"/>
      <c r="LW88" s="20"/>
      <c r="LX88" s="20"/>
      <c r="LY88" s="20"/>
      <c r="LZ88" s="20"/>
      <c r="MA88" s="20"/>
      <c r="MB88" s="20"/>
      <c r="MC88" s="20"/>
      <c r="MD88" s="20"/>
      <c r="ME88" s="20"/>
      <c r="MF88" s="20"/>
      <c r="MG88" s="20"/>
      <c r="MH88" s="20"/>
      <c r="MI88" s="20"/>
      <c r="MJ88" s="20"/>
      <c r="MK88" s="20"/>
      <c r="ML88" s="20"/>
      <c r="MM88" s="20"/>
      <c r="MN88" s="20"/>
      <c r="MO88" s="20"/>
      <c r="MP88" s="20"/>
      <c r="MQ88" s="20"/>
      <c r="MR88" s="20"/>
      <c r="MS88" s="20"/>
      <c r="MT88" s="20"/>
      <c r="MU88" s="20"/>
      <c r="MV88" s="20"/>
      <c r="MW88" s="20"/>
      <c r="MX88" s="20"/>
      <c r="MY88" s="20"/>
      <c r="MZ88" s="20"/>
      <c r="NA88" s="20"/>
      <c r="NB88" s="20"/>
      <c r="NC88" s="20"/>
      <c r="ND88" s="20"/>
      <c r="NE88" s="20"/>
      <c r="NF88" s="20"/>
      <c r="NG88" s="20"/>
      <c r="NH88" s="20"/>
      <c r="NI88" s="20"/>
      <c r="NJ88" s="20"/>
      <c r="NK88" s="20"/>
      <c r="NL88" s="20"/>
      <c r="NM88" s="20"/>
      <c r="NN88" s="20"/>
      <c r="NO88" s="20"/>
      <c r="NP88" s="20"/>
      <c r="NQ88" s="20"/>
      <c r="NR88" s="20"/>
      <c r="NS88" s="20"/>
      <c r="NT88" s="20"/>
      <c r="NU88" s="20"/>
      <c r="NV88" s="20"/>
      <c r="NW88" s="20"/>
      <c r="NX88" s="20"/>
      <c r="NY88" s="20"/>
      <c r="NZ88" s="20"/>
      <c r="OA88" s="20"/>
      <c r="OB88" s="20"/>
      <c r="OC88" s="20"/>
    </row>
    <row r="89" spans="2:393" thickTop="1" thickBot="1" x14ac:dyDescent="0.25">
      <c r="AC89" s="13"/>
      <c r="AD89" s="13"/>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c r="FU89" s="20"/>
      <c r="FV89" s="20"/>
      <c r="FW89" s="20"/>
      <c r="FX89" s="20"/>
      <c r="FY89" s="20"/>
      <c r="FZ89" s="20"/>
      <c r="GA89" s="20"/>
      <c r="GB89" s="20"/>
      <c r="GC89" s="20"/>
      <c r="GD89" s="20"/>
      <c r="GE89" s="20"/>
      <c r="GF89" s="20"/>
      <c r="GG89" s="20"/>
      <c r="GH89" s="20"/>
      <c r="GI89" s="20"/>
      <c r="GJ89" s="20"/>
      <c r="GK89" s="20"/>
      <c r="GL89" s="20"/>
      <c r="GM89" s="20"/>
      <c r="GN89" s="20"/>
      <c r="GO89" s="20"/>
      <c r="GP89" s="20"/>
      <c r="GQ89" s="20"/>
      <c r="GR89" s="20"/>
      <c r="GS89" s="20"/>
      <c r="GT89" s="20"/>
      <c r="GU89" s="20"/>
      <c r="GV89" s="20"/>
      <c r="GW89" s="20"/>
      <c r="GX89" s="20"/>
      <c r="GY89" s="20"/>
      <c r="GZ89" s="20"/>
      <c r="HA89" s="20"/>
      <c r="HB89" s="20"/>
      <c r="HC89" s="20"/>
      <c r="HD89" s="20"/>
      <c r="HE89" s="20"/>
      <c r="HF89" s="20"/>
      <c r="HG89" s="20"/>
      <c r="HH89" s="20"/>
      <c r="HI89" s="20"/>
      <c r="HJ89" s="20"/>
      <c r="HK89" s="20"/>
      <c r="HL89" s="20"/>
      <c r="HM89" s="20"/>
      <c r="HN89" s="20"/>
      <c r="HO89" s="20"/>
      <c r="HP89" s="20"/>
      <c r="HQ89" s="20"/>
      <c r="HR89" s="20"/>
      <c r="HS89" s="20"/>
      <c r="HT89" s="20"/>
      <c r="HU89" s="20"/>
      <c r="HV89" s="20"/>
      <c r="HW89" s="20"/>
      <c r="HX89" s="20"/>
      <c r="HY89" s="20"/>
      <c r="HZ89" s="20"/>
      <c r="IA89" s="20"/>
      <c r="IB89" s="20"/>
      <c r="IC89" s="20"/>
      <c r="ID89" s="20"/>
      <c r="IE89" s="20"/>
      <c r="IF89" s="20"/>
      <c r="IG89" s="20"/>
      <c r="IH89" s="20"/>
      <c r="II89" s="20"/>
      <c r="IJ89" s="20"/>
      <c r="IK89" s="20"/>
      <c r="IL89" s="20"/>
      <c r="IM89" s="20"/>
      <c r="IN89" s="20"/>
      <c r="IO89" s="20"/>
      <c r="IP89" s="20"/>
      <c r="IQ89" s="20"/>
      <c r="IR89" s="20"/>
      <c r="IS89" s="20"/>
      <c r="IT89" s="20"/>
      <c r="IU89" s="20"/>
      <c r="IV89" s="20"/>
      <c r="IW89" s="20"/>
      <c r="IX89" s="20"/>
      <c r="IY89" s="20"/>
      <c r="IZ89" s="20"/>
      <c r="JA89" s="20"/>
      <c r="JB89" s="20"/>
      <c r="JC89" s="20"/>
      <c r="JD89" s="20"/>
      <c r="JE89" s="20"/>
      <c r="JF89" s="20"/>
      <c r="JG89" s="20"/>
      <c r="JH89" s="20"/>
      <c r="JI89" s="20"/>
      <c r="JJ89" s="20"/>
      <c r="JK89" s="20"/>
      <c r="JL89" s="20"/>
      <c r="JM89" s="20"/>
      <c r="JN89" s="20"/>
      <c r="JO89" s="20"/>
      <c r="JP89" s="20"/>
      <c r="JQ89" s="20"/>
      <c r="JR89" s="20"/>
      <c r="JS89" s="20"/>
      <c r="JT89" s="20"/>
      <c r="JU89" s="20"/>
      <c r="JV89" s="20"/>
      <c r="JW89" s="20"/>
      <c r="JX89" s="20"/>
      <c r="JY89" s="20"/>
      <c r="JZ89" s="20"/>
      <c r="KA89" s="20"/>
      <c r="KB89" s="20"/>
      <c r="KC89" s="20"/>
      <c r="KD89" s="20"/>
      <c r="KE89" s="20"/>
      <c r="KF89" s="20"/>
      <c r="KG89" s="20"/>
      <c r="KH89" s="20"/>
      <c r="KI89" s="20"/>
      <c r="KJ89" s="20"/>
      <c r="KK89" s="20"/>
      <c r="KL89" s="20"/>
      <c r="KM89" s="20"/>
      <c r="KN89" s="20"/>
      <c r="KO89" s="20"/>
      <c r="KP89" s="20"/>
      <c r="KQ89" s="20"/>
      <c r="KR89" s="20"/>
      <c r="KS89" s="20"/>
      <c r="KT89" s="20"/>
      <c r="KU89" s="20"/>
      <c r="KV89" s="20"/>
      <c r="KW89" s="20"/>
      <c r="KX89" s="20"/>
      <c r="KY89" s="20"/>
      <c r="KZ89" s="20"/>
      <c r="LA89" s="20"/>
      <c r="LB89" s="20"/>
      <c r="LC89" s="20"/>
      <c r="LD89" s="20"/>
      <c r="LE89" s="20"/>
      <c r="LF89" s="20"/>
      <c r="LG89" s="20"/>
      <c r="LH89" s="20"/>
      <c r="LI89" s="20"/>
      <c r="LJ89" s="20"/>
      <c r="LK89" s="20"/>
      <c r="LL89" s="20"/>
      <c r="LM89" s="20"/>
      <c r="LN89" s="20"/>
      <c r="LO89" s="20"/>
      <c r="LP89" s="20"/>
      <c r="LQ89" s="20"/>
      <c r="LR89" s="20"/>
      <c r="LS89" s="20"/>
      <c r="LT89" s="20"/>
      <c r="LU89" s="20"/>
      <c r="LV89" s="20"/>
      <c r="LW89" s="20"/>
      <c r="LX89" s="20"/>
      <c r="LY89" s="20"/>
      <c r="LZ89" s="20"/>
      <c r="MA89" s="20"/>
      <c r="MB89" s="20"/>
      <c r="MC89" s="20"/>
      <c r="MD89" s="20"/>
      <c r="ME89" s="20"/>
      <c r="MF89" s="20"/>
      <c r="MG89" s="20"/>
      <c r="MH89" s="20"/>
      <c r="MI89" s="20"/>
      <c r="MJ89" s="20"/>
      <c r="MK89" s="20"/>
      <c r="ML89" s="20"/>
      <c r="MM89" s="20"/>
      <c r="MN89" s="20"/>
      <c r="MO89" s="20"/>
      <c r="MP89" s="20"/>
      <c r="MQ89" s="20"/>
      <c r="MR89" s="20"/>
      <c r="MS89" s="20"/>
      <c r="MT89" s="20"/>
      <c r="MU89" s="20"/>
      <c r="MV89" s="20"/>
      <c r="MW89" s="20"/>
      <c r="MX89" s="20"/>
      <c r="MY89" s="20"/>
      <c r="MZ89" s="20"/>
      <c r="NA89" s="20"/>
      <c r="NB89" s="20"/>
      <c r="NC89" s="20"/>
      <c r="ND89" s="20"/>
      <c r="NE89" s="20"/>
      <c r="NF89" s="20"/>
      <c r="NG89" s="20"/>
      <c r="NH89" s="20"/>
      <c r="NI89" s="20"/>
      <c r="NJ89" s="20"/>
      <c r="NK89" s="20"/>
      <c r="NL89" s="20"/>
      <c r="NM89" s="20"/>
      <c r="NN89" s="20"/>
      <c r="NO89" s="20"/>
      <c r="NP89" s="20"/>
      <c r="NQ89" s="20"/>
      <c r="NR89" s="20"/>
      <c r="NS89" s="20"/>
      <c r="NT89" s="20"/>
      <c r="NU89" s="20"/>
      <c r="NV89" s="20"/>
      <c r="NW89" s="20"/>
      <c r="NX89" s="20"/>
      <c r="NY89" s="20"/>
      <c r="NZ89" s="20"/>
      <c r="OA89" s="20"/>
      <c r="OB89" s="20"/>
      <c r="OC89" s="20"/>
    </row>
    <row r="90" spans="2:393" thickTop="1" thickBot="1" x14ac:dyDescent="0.25">
      <c r="AC90" s="13"/>
      <c r="AD90" s="13"/>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FU90" s="20"/>
      <c r="FV90" s="20"/>
      <c r="FW90" s="20"/>
      <c r="FX90" s="20"/>
      <c r="FY90" s="20"/>
      <c r="FZ90" s="20"/>
      <c r="GA90" s="20"/>
      <c r="GB90" s="20"/>
      <c r="GC90" s="20"/>
      <c r="GD90" s="20"/>
      <c r="GE90" s="20"/>
      <c r="GF90" s="20"/>
      <c r="GG90" s="20"/>
      <c r="GH90" s="20"/>
      <c r="GI90" s="20"/>
      <c r="GJ90" s="20"/>
      <c r="GK90" s="20"/>
      <c r="GL90" s="20"/>
      <c r="GM90" s="20"/>
      <c r="GN90" s="20"/>
      <c r="GO90" s="20"/>
      <c r="GP90" s="20"/>
      <c r="GQ90" s="20"/>
      <c r="GR90" s="20"/>
      <c r="GS90" s="20"/>
      <c r="GT90" s="20"/>
      <c r="GU90" s="20"/>
      <c r="GV90" s="20"/>
      <c r="GW90" s="20"/>
      <c r="GX90" s="20"/>
      <c r="GY90" s="20"/>
      <c r="GZ90" s="20"/>
      <c r="HA90" s="20"/>
      <c r="HB90" s="20"/>
      <c r="HC90" s="20"/>
      <c r="HD90" s="20"/>
      <c r="HE90" s="20"/>
      <c r="HF90" s="20"/>
      <c r="HG90" s="20"/>
      <c r="HH90" s="20"/>
      <c r="HI90" s="20"/>
      <c r="HJ90" s="20"/>
      <c r="HK90" s="20"/>
      <c r="HL90" s="20"/>
      <c r="HM90" s="20"/>
      <c r="HN90" s="20"/>
      <c r="HO90" s="20"/>
      <c r="HP90" s="20"/>
      <c r="HQ90" s="20"/>
      <c r="HR90" s="20"/>
      <c r="HS90" s="20"/>
      <c r="HT90" s="20"/>
      <c r="HU90" s="20"/>
      <c r="HV90" s="20"/>
      <c r="HW90" s="20"/>
      <c r="HX90" s="20"/>
      <c r="HY90" s="20"/>
      <c r="HZ90" s="20"/>
      <c r="IA90" s="20"/>
      <c r="IB90" s="20"/>
      <c r="IC90" s="20"/>
      <c r="ID90" s="20"/>
      <c r="IE90" s="20"/>
      <c r="IF90" s="20"/>
      <c r="IG90" s="20"/>
      <c r="IH90" s="20"/>
      <c r="II90" s="20"/>
      <c r="IJ90" s="20"/>
      <c r="IK90" s="20"/>
      <c r="IL90" s="20"/>
      <c r="IM90" s="20"/>
      <c r="IN90" s="20"/>
      <c r="IO90" s="20"/>
      <c r="IP90" s="20"/>
      <c r="IQ90" s="20"/>
      <c r="IR90" s="20"/>
      <c r="IS90" s="20"/>
      <c r="IT90" s="20"/>
      <c r="IU90" s="20"/>
      <c r="IV90" s="20"/>
      <c r="IW90" s="20"/>
      <c r="IX90" s="20"/>
      <c r="IY90" s="20"/>
      <c r="IZ90" s="20"/>
      <c r="JA90" s="20"/>
      <c r="JB90" s="20"/>
      <c r="JC90" s="20"/>
      <c r="JD90" s="20"/>
      <c r="JE90" s="20"/>
      <c r="JF90" s="20"/>
      <c r="JG90" s="20"/>
      <c r="JH90" s="20"/>
      <c r="JI90" s="20"/>
      <c r="JJ90" s="20"/>
      <c r="JK90" s="20"/>
      <c r="JL90" s="20"/>
      <c r="JM90" s="20"/>
      <c r="JN90" s="20"/>
      <c r="JO90" s="20"/>
      <c r="JP90" s="20"/>
      <c r="JQ90" s="20"/>
      <c r="JR90" s="20"/>
      <c r="JS90" s="20"/>
      <c r="JT90" s="20"/>
      <c r="JU90" s="20"/>
      <c r="JV90" s="20"/>
      <c r="JW90" s="20"/>
      <c r="JX90" s="20"/>
      <c r="JY90" s="20"/>
      <c r="JZ90" s="20"/>
      <c r="KA90" s="20"/>
      <c r="KB90" s="20"/>
      <c r="KC90" s="20"/>
      <c r="KD90" s="20"/>
      <c r="KE90" s="20"/>
      <c r="KF90" s="20"/>
      <c r="KG90" s="20"/>
      <c r="KH90" s="20"/>
      <c r="KI90" s="20"/>
      <c r="KJ90" s="20"/>
      <c r="KK90" s="20"/>
      <c r="KL90" s="20"/>
      <c r="KM90" s="20"/>
      <c r="KN90" s="20"/>
      <c r="KO90" s="20"/>
      <c r="KP90" s="20"/>
      <c r="KQ90" s="20"/>
      <c r="KR90" s="20"/>
      <c r="KS90" s="20"/>
      <c r="KT90" s="20"/>
      <c r="KU90" s="20"/>
      <c r="KV90" s="20"/>
      <c r="KW90" s="20"/>
      <c r="KX90" s="20"/>
      <c r="KY90" s="20"/>
      <c r="KZ90" s="20"/>
      <c r="LA90" s="20"/>
      <c r="LB90" s="20"/>
      <c r="LC90" s="20"/>
      <c r="LD90" s="20"/>
      <c r="LE90" s="20"/>
      <c r="LF90" s="20"/>
      <c r="LG90" s="20"/>
      <c r="LH90" s="20"/>
      <c r="LI90" s="20"/>
      <c r="LJ90" s="20"/>
      <c r="LK90" s="20"/>
      <c r="LL90" s="20"/>
      <c r="LM90" s="20"/>
      <c r="LN90" s="20"/>
      <c r="LO90" s="20"/>
      <c r="LP90" s="20"/>
      <c r="LQ90" s="20"/>
      <c r="LR90" s="20"/>
      <c r="LS90" s="20"/>
      <c r="LT90" s="20"/>
      <c r="LU90" s="20"/>
      <c r="LV90" s="20"/>
      <c r="LW90" s="20"/>
      <c r="LX90" s="20"/>
      <c r="LY90" s="20"/>
      <c r="LZ90" s="20"/>
      <c r="MA90" s="20"/>
      <c r="MB90" s="20"/>
      <c r="MC90" s="20"/>
      <c r="MD90" s="20"/>
      <c r="ME90" s="20"/>
      <c r="MF90" s="20"/>
      <c r="MG90" s="20"/>
      <c r="MH90" s="20"/>
      <c r="MI90" s="20"/>
      <c r="MJ90" s="20"/>
      <c r="MK90" s="20"/>
      <c r="ML90" s="20"/>
      <c r="MM90" s="20"/>
      <c r="MN90" s="20"/>
      <c r="MO90" s="20"/>
      <c r="MP90" s="20"/>
      <c r="MQ90" s="20"/>
      <c r="MR90" s="20"/>
      <c r="MS90" s="20"/>
      <c r="MT90" s="20"/>
      <c r="MU90" s="20"/>
      <c r="MV90" s="20"/>
      <c r="MW90" s="20"/>
      <c r="MX90" s="20"/>
      <c r="MY90" s="20"/>
      <c r="MZ90" s="20"/>
      <c r="NA90" s="20"/>
      <c r="NB90" s="20"/>
      <c r="NC90" s="20"/>
      <c r="ND90" s="20"/>
      <c r="NE90" s="20"/>
      <c r="NF90" s="20"/>
      <c r="NG90" s="20"/>
      <c r="NH90" s="20"/>
      <c r="NI90" s="20"/>
      <c r="NJ90" s="20"/>
      <c r="NK90" s="20"/>
      <c r="NL90" s="20"/>
      <c r="NM90" s="20"/>
      <c r="NN90" s="20"/>
      <c r="NO90" s="20"/>
      <c r="NP90" s="20"/>
      <c r="NQ90" s="20"/>
      <c r="NR90" s="20"/>
      <c r="NS90" s="20"/>
      <c r="NT90" s="20"/>
      <c r="NU90" s="20"/>
      <c r="NV90" s="20"/>
      <c r="NW90" s="20"/>
      <c r="NX90" s="20"/>
      <c r="NY90" s="20"/>
      <c r="NZ90" s="20"/>
      <c r="OA90" s="20"/>
      <c r="OB90" s="20"/>
      <c r="OC90" s="20"/>
    </row>
    <row r="91" spans="2:393" thickTop="1" thickBot="1" x14ac:dyDescent="0.25">
      <c r="AC91" s="13"/>
      <c r="AD91" s="13"/>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FU91" s="20"/>
      <c r="FV91" s="20"/>
      <c r="FW91" s="20"/>
      <c r="FX91" s="20"/>
      <c r="FY91" s="20"/>
      <c r="FZ91" s="20"/>
      <c r="GA91" s="20"/>
      <c r="GB91" s="20"/>
      <c r="GC91" s="20"/>
      <c r="GD91" s="20"/>
      <c r="GE91" s="20"/>
      <c r="GF91" s="20"/>
      <c r="GG91" s="20"/>
      <c r="GH91" s="20"/>
      <c r="GI91" s="20"/>
      <c r="GJ91" s="20"/>
      <c r="GK91" s="20"/>
      <c r="GL91" s="20"/>
      <c r="GM91" s="20"/>
      <c r="GN91" s="20"/>
      <c r="GO91" s="20"/>
      <c r="GP91" s="20"/>
      <c r="GQ91" s="20"/>
      <c r="GR91" s="20"/>
      <c r="GS91" s="20"/>
      <c r="GT91" s="20"/>
      <c r="GU91" s="20"/>
      <c r="GV91" s="20"/>
      <c r="GW91" s="20"/>
      <c r="GX91" s="20"/>
      <c r="GY91" s="20"/>
      <c r="GZ91" s="20"/>
      <c r="HA91" s="20"/>
      <c r="HB91" s="20"/>
      <c r="HC91" s="20"/>
      <c r="HD91" s="20"/>
      <c r="HE91" s="20"/>
      <c r="HF91" s="20"/>
      <c r="HG91" s="20"/>
      <c r="HH91" s="20"/>
      <c r="HI91" s="20"/>
      <c r="HJ91" s="20"/>
      <c r="HK91" s="20"/>
      <c r="HL91" s="20"/>
      <c r="HM91" s="20"/>
      <c r="HN91" s="20"/>
      <c r="HO91" s="20"/>
      <c r="HP91" s="20"/>
      <c r="HQ91" s="20"/>
      <c r="HR91" s="20"/>
      <c r="HS91" s="20"/>
      <c r="HT91" s="20"/>
      <c r="HU91" s="20"/>
      <c r="HV91" s="20"/>
      <c r="HW91" s="20"/>
      <c r="HX91" s="20"/>
      <c r="HY91" s="20"/>
      <c r="HZ91" s="20"/>
      <c r="IA91" s="20"/>
      <c r="IB91" s="20"/>
      <c r="IC91" s="20"/>
      <c r="ID91" s="20"/>
      <c r="IE91" s="20"/>
      <c r="IF91" s="20"/>
      <c r="IG91" s="20"/>
      <c r="IH91" s="20"/>
      <c r="II91" s="20"/>
      <c r="IJ91" s="20"/>
      <c r="IK91" s="20"/>
      <c r="IL91" s="20"/>
      <c r="IM91" s="20"/>
      <c r="IN91" s="20"/>
      <c r="IO91" s="20"/>
      <c r="IP91" s="20"/>
      <c r="IQ91" s="20"/>
      <c r="IR91" s="20"/>
      <c r="IS91" s="20"/>
      <c r="IT91" s="20"/>
      <c r="IU91" s="20"/>
      <c r="IV91" s="20"/>
      <c r="IW91" s="20"/>
      <c r="IX91" s="20"/>
      <c r="IY91" s="20"/>
      <c r="IZ91" s="20"/>
      <c r="JA91" s="20"/>
      <c r="JB91" s="20"/>
      <c r="JC91" s="20"/>
      <c r="JD91" s="20"/>
      <c r="JE91" s="20"/>
      <c r="JF91" s="20"/>
      <c r="JG91" s="20"/>
      <c r="JH91" s="20"/>
      <c r="JI91" s="20"/>
      <c r="JJ91" s="20"/>
      <c r="JK91" s="20"/>
      <c r="JL91" s="20"/>
      <c r="JM91" s="20"/>
      <c r="JN91" s="20"/>
      <c r="JO91" s="20"/>
      <c r="JP91" s="20"/>
      <c r="JQ91" s="20"/>
      <c r="JR91" s="20"/>
      <c r="JS91" s="20"/>
      <c r="JT91" s="20"/>
      <c r="JU91" s="20"/>
      <c r="JV91" s="20"/>
      <c r="JW91" s="20"/>
      <c r="JX91" s="20"/>
      <c r="JY91" s="20"/>
      <c r="JZ91" s="20"/>
      <c r="KA91" s="20"/>
      <c r="KB91" s="20"/>
      <c r="KC91" s="20"/>
      <c r="KD91" s="20"/>
      <c r="KE91" s="20"/>
      <c r="KF91" s="20"/>
      <c r="KG91" s="20"/>
      <c r="KH91" s="20"/>
      <c r="KI91" s="20"/>
      <c r="KJ91" s="20"/>
      <c r="KK91" s="20"/>
      <c r="KL91" s="20"/>
      <c r="KM91" s="20"/>
      <c r="KN91" s="20"/>
      <c r="KO91" s="20"/>
      <c r="KP91" s="20"/>
      <c r="KQ91" s="20"/>
      <c r="KR91" s="20"/>
      <c r="KS91" s="20"/>
      <c r="KT91" s="20"/>
      <c r="KU91" s="20"/>
      <c r="KV91" s="20"/>
      <c r="KW91" s="20"/>
      <c r="KX91" s="20"/>
      <c r="KY91" s="20"/>
      <c r="KZ91" s="20"/>
      <c r="LA91" s="20"/>
      <c r="LB91" s="20"/>
      <c r="LC91" s="20"/>
      <c r="LD91" s="20"/>
      <c r="LE91" s="20"/>
      <c r="LF91" s="20"/>
      <c r="LG91" s="20"/>
      <c r="LH91" s="20"/>
      <c r="LI91" s="20"/>
      <c r="LJ91" s="20"/>
      <c r="LK91" s="20"/>
      <c r="LL91" s="20"/>
      <c r="LM91" s="20"/>
      <c r="LN91" s="20"/>
      <c r="LO91" s="20"/>
      <c r="LP91" s="20"/>
      <c r="LQ91" s="20"/>
      <c r="LR91" s="20"/>
      <c r="LS91" s="20"/>
      <c r="LT91" s="20"/>
      <c r="LU91" s="20"/>
      <c r="LV91" s="20"/>
      <c r="LW91" s="20"/>
      <c r="LX91" s="20"/>
      <c r="LY91" s="20"/>
      <c r="LZ91" s="20"/>
      <c r="MA91" s="20"/>
      <c r="MB91" s="20"/>
      <c r="MC91" s="20"/>
      <c r="MD91" s="20"/>
      <c r="ME91" s="20"/>
      <c r="MF91" s="20"/>
      <c r="MG91" s="20"/>
      <c r="MH91" s="20"/>
      <c r="MI91" s="20"/>
      <c r="MJ91" s="20"/>
      <c r="MK91" s="20"/>
      <c r="ML91" s="20"/>
      <c r="MM91" s="20"/>
      <c r="MN91" s="20"/>
      <c r="MO91" s="20"/>
      <c r="MP91" s="20"/>
      <c r="MQ91" s="20"/>
      <c r="MR91" s="20"/>
      <c r="MS91" s="20"/>
      <c r="MT91" s="20"/>
      <c r="MU91" s="20"/>
      <c r="MV91" s="20"/>
      <c r="MW91" s="20"/>
      <c r="MX91" s="20"/>
      <c r="MY91" s="20"/>
      <c r="MZ91" s="20"/>
      <c r="NA91" s="20"/>
      <c r="NB91" s="20"/>
      <c r="NC91" s="20"/>
      <c r="ND91" s="20"/>
      <c r="NE91" s="20"/>
      <c r="NF91" s="20"/>
      <c r="NG91" s="20"/>
      <c r="NH91" s="20"/>
      <c r="NI91" s="20"/>
      <c r="NJ91" s="20"/>
      <c r="NK91" s="20"/>
      <c r="NL91" s="20"/>
      <c r="NM91" s="20"/>
      <c r="NN91" s="20"/>
      <c r="NO91" s="20"/>
      <c r="NP91" s="20"/>
      <c r="NQ91" s="20"/>
      <c r="NR91" s="20"/>
      <c r="NS91" s="20"/>
      <c r="NT91" s="20"/>
      <c r="NU91" s="20"/>
      <c r="NV91" s="20"/>
      <c r="NW91" s="20"/>
      <c r="NX91" s="20"/>
      <c r="NY91" s="20"/>
      <c r="NZ91" s="20"/>
      <c r="OA91" s="20"/>
      <c r="OB91" s="20"/>
      <c r="OC91" s="20"/>
    </row>
    <row r="92" spans="2:393" ht="18" hidden="1" customHeight="1" thickTop="1" thickBot="1" x14ac:dyDescent="0.25">
      <c r="AC92" s="13"/>
      <c r="AD92" s="13"/>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c r="FU92" s="20"/>
      <c r="FV92" s="20"/>
      <c r="FW92" s="20"/>
      <c r="FX92" s="20"/>
      <c r="FY92" s="20"/>
      <c r="FZ92" s="20"/>
      <c r="GA92" s="20"/>
      <c r="GB92" s="20"/>
      <c r="GC92" s="20"/>
      <c r="GD92" s="20"/>
      <c r="GE92" s="20"/>
      <c r="GF92" s="20"/>
      <c r="GG92" s="20"/>
      <c r="GH92" s="20"/>
      <c r="GI92" s="20"/>
      <c r="GJ92" s="20"/>
      <c r="GK92" s="20"/>
      <c r="GL92" s="20"/>
      <c r="GM92" s="20"/>
      <c r="GN92" s="20"/>
      <c r="GO92" s="20"/>
      <c r="GP92" s="20"/>
      <c r="GQ92" s="20"/>
      <c r="GR92" s="20"/>
      <c r="GS92" s="20"/>
      <c r="GT92" s="20"/>
      <c r="GU92" s="20"/>
      <c r="GV92" s="20"/>
      <c r="GW92" s="20"/>
      <c r="GX92" s="20"/>
      <c r="GY92" s="20"/>
      <c r="GZ92" s="20"/>
      <c r="HA92" s="20"/>
      <c r="HB92" s="20"/>
      <c r="HC92" s="20"/>
      <c r="HD92" s="20"/>
      <c r="HE92" s="20"/>
      <c r="HF92" s="20"/>
      <c r="HG92" s="20"/>
      <c r="HH92" s="20"/>
      <c r="HI92" s="20"/>
      <c r="HJ92" s="20"/>
      <c r="HK92" s="20"/>
      <c r="HL92" s="20"/>
      <c r="HM92" s="20"/>
      <c r="HN92" s="20"/>
      <c r="HO92" s="20"/>
      <c r="HP92" s="20"/>
      <c r="HQ92" s="20"/>
      <c r="HR92" s="20"/>
      <c r="HS92" s="20"/>
      <c r="HT92" s="20"/>
      <c r="HU92" s="20"/>
      <c r="HV92" s="20"/>
      <c r="HW92" s="20"/>
      <c r="HX92" s="20"/>
      <c r="HY92" s="20"/>
      <c r="HZ92" s="20"/>
      <c r="IA92" s="20"/>
      <c r="IB92" s="20"/>
      <c r="IC92" s="20"/>
      <c r="ID92" s="20"/>
      <c r="IE92" s="20"/>
      <c r="IF92" s="20"/>
      <c r="IG92" s="20"/>
      <c r="IH92" s="20"/>
      <c r="II92" s="20"/>
      <c r="IJ92" s="20"/>
      <c r="IK92" s="20"/>
      <c r="IL92" s="20"/>
      <c r="IM92" s="20"/>
      <c r="IN92" s="20"/>
      <c r="IO92" s="20"/>
      <c r="IP92" s="20"/>
      <c r="IQ92" s="20"/>
      <c r="IR92" s="20"/>
      <c r="IS92" s="20"/>
      <c r="IT92" s="20"/>
      <c r="IU92" s="20"/>
      <c r="IV92" s="20"/>
      <c r="IW92" s="20"/>
      <c r="IX92" s="20"/>
      <c r="IY92" s="20"/>
      <c r="IZ92" s="20"/>
      <c r="JA92" s="20"/>
      <c r="JB92" s="20"/>
      <c r="JC92" s="20"/>
      <c r="JD92" s="20"/>
      <c r="JE92" s="20"/>
      <c r="JF92" s="20"/>
      <c r="JG92" s="20"/>
      <c r="JH92" s="20"/>
      <c r="JI92" s="20"/>
      <c r="JJ92" s="20"/>
      <c r="JK92" s="20"/>
      <c r="JL92" s="20"/>
      <c r="JM92" s="20"/>
      <c r="JN92" s="20"/>
      <c r="JO92" s="20"/>
      <c r="JP92" s="20"/>
      <c r="JQ92" s="20"/>
      <c r="JR92" s="20"/>
      <c r="JS92" s="20"/>
      <c r="JT92" s="20"/>
      <c r="JU92" s="20"/>
      <c r="JV92" s="20"/>
      <c r="JW92" s="20"/>
      <c r="JX92" s="20"/>
      <c r="JY92" s="20"/>
      <c r="JZ92" s="20"/>
      <c r="KA92" s="20"/>
      <c r="KB92" s="20"/>
      <c r="KC92" s="20"/>
      <c r="KD92" s="20"/>
      <c r="KE92" s="20"/>
      <c r="KF92" s="20"/>
      <c r="KG92" s="20"/>
      <c r="KH92" s="20"/>
      <c r="KI92" s="20"/>
      <c r="KJ92" s="20"/>
      <c r="KK92" s="20"/>
      <c r="KL92" s="20"/>
      <c r="KM92" s="20"/>
      <c r="KN92" s="20"/>
      <c r="KO92" s="20"/>
      <c r="KP92" s="20"/>
      <c r="KQ92" s="20"/>
      <c r="KR92" s="20"/>
      <c r="KS92" s="20"/>
      <c r="KT92" s="20"/>
      <c r="KU92" s="20"/>
      <c r="KV92" s="20"/>
      <c r="KW92" s="20"/>
      <c r="KX92" s="20"/>
      <c r="KY92" s="20"/>
      <c r="KZ92" s="20"/>
      <c r="LA92" s="20"/>
      <c r="LB92" s="20"/>
      <c r="LC92" s="20"/>
      <c r="LD92" s="20"/>
      <c r="LE92" s="20"/>
      <c r="LF92" s="20"/>
      <c r="LG92" s="20"/>
      <c r="LH92" s="20"/>
      <c r="LI92" s="20"/>
      <c r="LJ92" s="20"/>
      <c r="LK92" s="20"/>
      <c r="LL92" s="20"/>
      <c r="LM92" s="20"/>
      <c r="LN92" s="20"/>
      <c r="LO92" s="20"/>
      <c r="LP92" s="20"/>
      <c r="LQ92" s="20"/>
      <c r="LR92" s="20"/>
      <c r="LS92" s="20"/>
      <c r="LT92" s="20"/>
      <c r="LU92" s="20"/>
      <c r="LV92" s="20"/>
      <c r="LW92" s="20"/>
      <c r="LX92" s="20"/>
      <c r="LY92" s="20"/>
      <c r="LZ92" s="20"/>
      <c r="MA92" s="20"/>
      <c r="MB92" s="20"/>
      <c r="MC92" s="20"/>
      <c r="MD92" s="20"/>
      <c r="ME92" s="20"/>
      <c r="MF92" s="20"/>
      <c r="MG92" s="20"/>
      <c r="MH92" s="20"/>
      <c r="MI92" s="20"/>
      <c r="MJ92" s="20"/>
      <c r="MK92" s="20"/>
      <c r="ML92" s="20"/>
      <c r="MM92" s="20"/>
      <c r="MN92" s="20"/>
      <c r="MO92" s="20"/>
      <c r="MP92" s="20"/>
      <c r="MQ92" s="20"/>
      <c r="MR92" s="20"/>
      <c r="MS92" s="20"/>
      <c r="MT92" s="20"/>
      <c r="MU92" s="20"/>
      <c r="MV92" s="20"/>
      <c r="MW92" s="20"/>
      <c r="MX92" s="20"/>
      <c r="MY92" s="20"/>
      <c r="MZ92" s="20"/>
      <c r="NA92" s="20"/>
      <c r="NB92" s="20"/>
      <c r="NC92" s="20"/>
      <c r="ND92" s="20"/>
      <c r="NE92" s="20"/>
      <c r="NF92" s="20"/>
      <c r="NG92" s="20"/>
      <c r="NH92" s="20"/>
      <c r="NI92" s="20"/>
      <c r="NJ92" s="20"/>
      <c r="NK92" s="20"/>
      <c r="NL92" s="20"/>
      <c r="NM92" s="20"/>
      <c r="NN92" s="20"/>
      <c r="NO92" s="20"/>
      <c r="NP92" s="20"/>
      <c r="NQ92" s="20"/>
      <c r="NR92" s="20"/>
      <c r="NS92" s="20"/>
      <c r="NT92" s="20"/>
      <c r="NU92" s="20"/>
      <c r="NV92" s="20"/>
      <c r="NW92" s="20"/>
      <c r="NX92" s="20"/>
      <c r="NY92" s="20"/>
      <c r="NZ92" s="20"/>
      <c r="OA92" s="20"/>
      <c r="OB92" s="20"/>
      <c r="OC92" s="20"/>
    </row>
    <row r="93" spans="2:393" hidden="1" thickTop="1" thickBot="1" x14ac:dyDescent="0.25">
      <c r="AC93" s="13"/>
      <c r="AD93" s="13"/>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c r="FU93" s="20"/>
      <c r="FV93" s="20"/>
      <c r="FW93" s="20"/>
      <c r="FX93" s="20"/>
      <c r="FY93" s="20"/>
      <c r="FZ93" s="20"/>
      <c r="GA93" s="20"/>
      <c r="GB93" s="20"/>
      <c r="GC93" s="20"/>
      <c r="GD93" s="20"/>
      <c r="GE93" s="20"/>
      <c r="GF93" s="20"/>
      <c r="GG93" s="20"/>
      <c r="GH93" s="20"/>
      <c r="GI93" s="20"/>
      <c r="GJ93" s="20"/>
      <c r="GK93" s="20"/>
      <c r="GL93" s="20"/>
      <c r="GM93" s="20"/>
      <c r="GN93" s="20"/>
      <c r="GO93" s="20"/>
      <c r="GP93" s="20"/>
      <c r="GQ93" s="20"/>
      <c r="GR93" s="20"/>
      <c r="GS93" s="20"/>
      <c r="GT93" s="20"/>
      <c r="GU93" s="20"/>
      <c r="GV93" s="20"/>
      <c r="GW93" s="20"/>
      <c r="GX93" s="20"/>
      <c r="GY93" s="20"/>
      <c r="GZ93" s="20"/>
      <c r="HA93" s="20"/>
      <c r="HB93" s="20"/>
      <c r="HC93" s="20"/>
      <c r="HD93" s="20"/>
      <c r="HE93" s="20"/>
      <c r="HF93" s="20"/>
      <c r="HG93" s="20"/>
      <c r="HH93" s="20"/>
      <c r="HI93" s="20"/>
      <c r="HJ93" s="20"/>
      <c r="HK93" s="20"/>
      <c r="HL93" s="20"/>
      <c r="HM93" s="20"/>
      <c r="HN93" s="20"/>
      <c r="HO93" s="20"/>
      <c r="HP93" s="20"/>
      <c r="HQ93" s="20"/>
      <c r="HR93" s="20"/>
      <c r="HS93" s="20"/>
      <c r="HT93" s="20"/>
      <c r="HU93" s="20"/>
      <c r="HV93" s="20"/>
      <c r="HW93" s="20"/>
      <c r="HX93" s="20"/>
      <c r="HY93" s="20"/>
      <c r="HZ93" s="20"/>
      <c r="IA93" s="20"/>
      <c r="IB93" s="20"/>
      <c r="IC93" s="20"/>
      <c r="ID93" s="20"/>
      <c r="IE93" s="20"/>
      <c r="IF93" s="20"/>
      <c r="IG93" s="20"/>
      <c r="IH93" s="20"/>
      <c r="II93" s="20"/>
      <c r="IJ93" s="20"/>
      <c r="IK93" s="20"/>
      <c r="IL93" s="20"/>
      <c r="IM93" s="20"/>
      <c r="IN93" s="20"/>
      <c r="IO93" s="20"/>
      <c r="IP93" s="20"/>
      <c r="IQ93" s="20"/>
      <c r="IR93" s="20"/>
      <c r="IS93" s="20"/>
      <c r="IT93" s="20"/>
      <c r="IU93" s="20"/>
      <c r="IV93" s="20"/>
      <c r="IW93" s="20"/>
      <c r="IX93" s="20"/>
      <c r="IY93" s="20"/>
      <c r="IZ93" s="20"/>
      <c r="JA93" s="20"/>
      <c r="JB93" s="20"/>
      <c r="JC93" s="20"/>
      <c r="JD93" s="20"/>
      <c r="JE93" s="20"/>
      <c r="JF93" s="20"/>
      <c r="JG93" s="20"/>
      <c r="JH93" s="20"/>
      <c r="JI93" s="20"/>
      <c r="JJ93" s="20"/>
      <c r="JK93" s="20"/>
      <c r="JL93" s="20"/>
      <c r="JM93" s="20"/>
      <c r="JN93" s="20"/>
      <c r="JO93" s="20"/>
      <c r="JP93" s="20"/>
      <c r="JQ93" s="20"/>
      <c r="JR93" s="20"/>
      <c r="JS93" s="20"/>
      <c r="JT93" s="20"/>
      <c r="JU93" s="20"/>
      <c r="JV93" s="20"/>
      <c r="JW93" s="20"/>
      <c r="JX93" s="20"/>
      <c r="JY93" s="20"/>
      <c r="JZ93" s="20"/>
      <c r="KA93" s="20"/>
      <c r="KB93" s="20"/>
      <c r="KC93" s="20"/>
      <c r="KD93" s="20"/>
      <c r="KE93" s="20"/>
      <c r="KF93" s="20"/>
      <c r="KG93" s="20"/>
      <c r="KH93" s="20"/>
      <c r="KI93" s="20"/>
      <c r="KJ93" s="20"/>
      <c r="KK93" s="20"/>
      <c r="KL93" s="20"/>
      <c r="KM93" s="20"/>
      <c r="KN93" s="20"/>
      <c r="KO93" s="20"/>
      <c r="KP93" s="20"/>
      <c r="KQ93" s="20"/>
      <c r="KR93" s="20"/>
      <c r="KS93" s="20"/>
      <c r="KT93" s="20"/>
      <c r="KU93" s="20"/>
      <c r="KV93" s="20"/>
      <c r="KW93" s="20"/>
      <c r="KX93" s="20"/>
      <c r="KY93" s="20"/>
      <c r="KZ93" s="20"/>
      <c r="LA93" s="20"/>
      <c r="LB93" s="20"/>
      <c r="LC93" s="20"/>
      <c r="LD93" s="20"/>
      <c r="LE93" s="20"/>
      <c r="LF93" s="20"/>
      <c r="LG93" s="20"/>
      <c r="LH93" s="20"/>
      <c r="LI93" s="20"/>
      <c r="LJ93" s="20"/>
      <c r="LK93" s="20"/>
      <c r="LL93" s="20"/>
      <c r="LM93" s="20"/>
      <c r="LN93" s="20"/>
      <c r="LO93" s="20"/>
      <c r="LP93" s="20"/>
      <c r="LQ93" s="20"/>
      <c r="LR93" s="20"/>
      <c r="LS93" s="20"/>
      <c r="LT93" s="20"/>
      <c r="LU93" s="20"/>
      <c r="LV93" s="20"/>
      <c r="LW93" s="20"/>
      <c r="LX93" s="20"/>
      <c r="LY93" s="20"/>
      <c r="LZ93" s="20"/>
      <c r="MA93" s="20"/>
      <c r="MB93" s="20"/>
      <c r="MC93" s="20"/>
      <c r="MD93" s="20"/>
      <c r="ME93" s="20"/>
      <c r="MF93" s="20"/>
      <c r="MG93" s="20"/>
      <c r="MH93" s="20"/>
      <c r="MI93" s="20"/>
      <c r="MJ93" s="20"/>
      <c r="MK93" s="20"/>
      <c r="ML93" s="20"/>
      <c r="MM93" s="20"/>
      <c r="MN93" s="20"/>
      <c r="MO93" s="20"/>
      <c r="MP93" s="20"/>
      <c r="MQ93" s="20"/>
      <c r="MR93" s="20"/>
      <c r="MS93" s="20"/>
      <c r="MT93" s="20"/>
      <c r="MU93" s="20"/>
      <c r="MV93" s="20"/>
      <c r="MW93" s="20"/>
      <c r="MX93" s="20"/>
      <c r="MY93" s="20"/>
      <c r="MZ93" s="20"/>
      <c r="NA93" s="20"/>
      <c r="NB93" s="20"/>
      <c r="NC93" s="20"/>
      <c r="ND93" s="20"/>
      <c r="NE93" s="20"/>
      <c r="NF93" s="20"/>
      <c r="NG93" s="20"/>
      <c r="NH93" s="20"/>
      <c r="NI93" s="20"/>
      <c r="NJ93" s="20"/>
      <c r="NK93" s="20"/>
      <c r="NL93" s="20"/>
      <c r="NM93" s="20"/>
      <c r="NN93" s="20"/>
      <c r="NO93" s="20"/>
      <c r="NP93" s="20"/>
      <c r="NQ93" s="20"/>
      <c r="NR93" s="20"/>
      <c r="NS93" s="20"/>
      <c r="NT93" s="20"/>
      <c r="NU93" s="20"/>
      <c r="NV93" s="20"/>
      <c r="NW93" s="20"/>
      <c r="NX93" s="20"/>
      <c r="NY93" s="20"/>
      <c r="NZ93" s="20"/>
      <c r="OA93" s="20"/>
      <c r="OB93" s="20"/>
      <c r="OC93" s="20"/>
    </row>
    <row r="94" spans="2:393" hidden="1" thickTop="1" thickBot="1" x14ac:dyDescent="0.25">
      <c r="AC94" s="13"/>
      <c r="AD94" s="13"/>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c r="FU94" s="20"/>
      <c r="FV94" s="20"/>
      <c r="FW94" s="20"/>
      <c r="FX94" s="20"/>
      <c r="FY94" s="20"/>
      <c r="FZ94" s="20"/>
      <c r="GA94" s="20"/>
      <c r="GB94" s="20"/>
      <c r="GC94" s="20"/>
      <c r="GD94" s="20"/>
      <c r="GE94" s="20"/>
      <c r="GF94" s="20"/>
      <c r="GG94" s="20"/>
      <c r="GH94" s="20"/>
      <c r="GI94" s="20"/>
      <c r="GJ94" s="20"/>
      <c r="GK94" s="20"/>
      <c r="GL94" s="20"/>
      <c r="GM94" s="20"/>
      <c r="GN94" s="20"/>
      <c r="GO94" s="20"/>
      <c r="GP94" s="20"/>
      <c r="GQ94" s="20"/>
      <c r="GR94" s="20"/>
      <c r="GS94" s="20"/>
      <c r="GT94" s="20"/>
      <c r="GU94" s="20"/>
      <c r="GV94" s="20"/>
      <c r="GW94" s="20"/>
      <c r="GX94" s="20"/>
      <c r="GY94" s="20"/>
      <c r="GZ94" s="20"/>
      <c r="HA94" s="20"/>
      <c r="HB94" s="20"/>
      <c r="HC94" s="20"/>
      <c r="HD94" s="20"/>
      <c r="HE94" s="20"/>
      <c r="HF94" s="20"/>
      <c r="HG94" s="20"/>
      <c r="HH94" s="20"/>
      <c r="HI94" s="20"/>
      <c r="HJ94" s="20"/>
      <c r="HK94" s="20"/>
      <c r="HL94" s="20"/>
      <c r="HM94" s="20"/>
      <c r="HN94" s="20"/>
      <c r="HO94" s="20"/>
      <c r="HP94" s="20"/>
      <c r="HQ94" s="20"/>
      <c r="HR94" s="20"/>
      <c r="HS94" s="20"/>
      <c r="HT94" s="20"/>
      <c r="HU94" s="20"/>
      <c r="HV94" s="20"/>
      <c r="HW94" s="20"/>
      <c r="HX94" s="20"/>
      <c r="HY94" s="20"/>
      <c r="HZ94" s="20"/>
      <c r="IA94" s="20"/>
      <c r="IB94" s="20"/>
      <c r="IC94" s="20"/>
      <c r="ID94" s="20"/>
      <c r="IE94" s="20"/>
      <c r="IF94" s="20"/>
      <c r="IG94" s="20"/>
      <c r="IH94" s="20"/>
      <c r="II94" s="20"/>
      <c r="IJ94" s="20"/>
      <c r="IK94" s="20"/>
      <c r="IL94" s="20"/>
      <c r="IM94" s="20"/>
      <c r="IN94" s="20"/>
      <c r="IO94" s="20"/>
      <c r="IP94" s="20"/>
      <c r="IQ94" s="20"/>
      <c r="IR94" s="20"/>
      <c r="IS94" s="20"/>
      <c r="IT94" s="20"/>
      <c r="IU94" s="20"/>
      <c r="IV94" s="20"/>
      <c r="IW94" s="20"/>
      <c r="IX94" s="20"/>
      <c r="IY94" s="20"/>
      <c r="IZ94" s="20"/>
      <c r="JA94" s="20"/>
      <c r="JB94" s="20"/>
      <c r="JC94" s="20"/>
      <c r="JD94" s="20"/>
      <c r="JE94" s="20"/>
      <c r="JF94" s="20"/>
      <c r="JG94" s="20"/>
      <c r="JH94" s="20"/>
      <c r="JI94" s="20"/>
      <c r="JJ94" s="20"/>
      <c r="JK94" s="20"/>
      <c r="JL94" s="20"/>
      <c r="JM94" s="20"/>
      <c r="JN94" s="20"/>
      <c r="JO94" s="20"/>
      <c r="JP94" s="20"/>
      <c r="JQ94" s="20"/>
      <c r="JR94" s="20"/>
      <c r="JS94" s="20"/>
      <c r="JT94" s="20"/>
      <c r="JU94" s="20"/>
      <c r="JV94" s="20"/>
      <c r="JW94" s="20"/>
      <c r="JX94" s="20"/>
      <c r="JY94" s="20"/>
      <c r="JZ94" s="20"/>
      <c r="KA94" s="20"/>
      <c r="KB94" s="20"/>
      <c r="KC94" s="20"/>
      <c r="KD94" s="20"/>
      <c r="KE94" s="20"/>
      <c r="KF94" s="20"/>
      <c r="KG94" s="20"/>
      <c r="KH94" s="20"/>
      <c r="KI94" s="20"/>
      <c r="KJ94" s="20"/>
      <c r="KK94" s="20"/>
      <c r="KL94" s="20"/>
      <c r="KM94" s="20"/>
      <c r="KN94" s="20"/>
      <c r="KO94" s="20"/>
      <c r="KP94" s="20"/>
      <c r="KQ94" s="20"/>
      <c r="KR94" s="20"/>
      <c r="KS94" s="20"/>
      <c r="KT94" s="20"/>
      <c r="KU94" s="20"/>
      <c r="KV94" s="20"/>
      <c r="KW94" s="20"/>
      <c r="KX94" s="20"/>
      <c r="KY94" s="20"/>
      <c r="KZ94" s="20"/>
      <c r="LA94" s="20"/>
      <c r="LB94" s="20"/>
      <c r="LC94" s="20"/>
      <c r="LD94" s="20"/>
      <c r="LE94" s="20"/>
      <c r="LF94" s="20"/>
      <c r="LG94" s="20"/>
      <c r="LH94" s="20"/>
      <c r="LI94" s="20"/>
      <c r="LJ94" s="20"/>
      <c r="LK94" s="20"/>
      <c r="LL94" s="20"/>
      <c r="LM94" s="20"/>
      <c r="LN94" s="20"/>
      <c r="LO94" s="20"/>
      <c r="LP94" s="20"/>
      <c r="LQ94" s="20"/>
      <c r="LR94" s="20"/>
      <c r="LS94" s="20"/>
      <c r="LT94" s="20"/>
      <c r="LU94" s="20"/>
      <c r="LV94" s="20"/>
      <c r="LW94" s="20"/>
      <c r="LX94" s="20"/>
      <c r="LY94" s="20"/>
      <c r="LZ94" s="20"/>
      <c r="MA94" s="20"/>
      <c r="MB94" s="20"/>
      <c r="MC94" s="20"/>
      <c r="MD94" s="20"/>
      <c r="ME94" s="20"/>
      <c r="MF94" s="20"/>
      <c r="MG94" s="20"/>
      <c r="MH94" s="20"/>
      <c r="MI94" s="20"/>
      <c r="MJ94" s="20"/>
      <c r="MK94" s="20"/>
      <c r="ML94" s="20"/>
      <c r="MM94" s="20"/>
      <c r="MN94" s="20"/>
      <c r="MO94" s="20"/>
      <c r="MP94" s="20"/>
      <c r="MQ94" s="20"/>
      <c r="MR94" s="20"/>
      <c r="MS94" s="20"/>
      <c r="MT94" s="20"/>
      <c r="MU94" s="20"/>
      <c r="MV94" s="20"/>
      <c r="MW94" s="20"/>
      <c r="MX94" s="20"/>
      <c r="MY94" s="20"/>
      <c r="MZ94" s="20"/>
      <c r="NA94" s="20"/>
      <c r="NB94" s="20"/>
      <c r="NC94" s="20"/>
      <c r="ND94" s="20"/>
      <c r="NE94" s="20"/>
      <c r="NF94" s="20"/>
      <c r="NG94" s="20"/>
      <c r="NH94" s="20"/>
      <c r="NI94" s="20"/>
      <c r="NJ94" s="20"/>
      <c r="NK94" s="20"/>
      <c r="NL94" s="20"/>
      <c r="NM94" s="20"/>
      <c r="NN94" s="20"/>
      <c r="NO94" s="20"/>
      <c r="NP94" s="20"/>
      <c r="NQ94" s="20"/>
      <c r="NR94" s="20"/>
      <c r="NS94" s="20"/>
      <c r="NT94" s="20"/>
      <c r="NU94" s="20"/>
      <c r="NV94" s="20"/>
      <c r="NW94" s="20"/>
      <c r="NX94" s="20"/>
      <c r="NY94" s="20"/>
      <c r="NZ94" s="20"/>
      <c r="OA94" s="20"/>
      <c r="OB94" s="20"/>
      <c r="OC94" s="20"/>
    </row>
    <row r="95" spans="2:393" hidden="1" thickTop="1" thickBot="1" x14ac:dyDescent="0.25">
      <c r="AC95" s="13"/>
      <c r="AD95" s="13"/>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c r="FU95" s="20"/>
      <c r="FV95" s="20"/>
      <c r="FW95" s="20"/>
      <c r="FX95" s="20"/>
      <c r="FY95" s="20"/>
      <c r="FZ95" s="20"/>
      <c r="GA95" s="20"/>
      <c r="GB95" s="20"/>
      <c r="GC95" s="20"/>
      <c r="GD95" s="20"/>
      <c r="GE95" s="20"/>
      <c r="GF95" s="20"/>
      <c r="GG95" s="20"/>
      <c r="GH95" s="20"/>
      <c r="GI95" s="20"/>
      <c r="GJ95" s="20"/>
      <c r="GK95" s="20"/>
      <c r="GL95" s="20"/>
      <c r="GM95" s="20"/>
      <c r="GN95" s="20"/>
      <c r="GO95" s="20"/>
      <c r="GP95" s="20"/>
      <c r="GQ95" s="20"/>
      <c r="GR95" s="20"/>
      <c r="GS95" s="20"/>
      <c r="GT95" s="20"/>
      <c r="GU95" s="20"/>
      <c r="GV95" s="20"/>
      <c r="GW95" s="20"/>
      <c r="GX95" s="20"/>
      <c r="GY95" s="20"/>
      <c r="GZ95" s="20"/>
      <c r="HA95" s="20"/>
      <c r="HB95" s="20"/>
      <c r="HC95" s="20"/>
      <c r="HD95" s="20"/>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c r="IP95" s="20"/>
      <c r="IQ95" s="20"/>
      <c r="IR95" s="20"/>
      <c r="IS95" s="20"/>
      <c r="IT95" s="20"/>
      <c r="IU95" s="20"/>
      <c r="IV95" s="20"/>
      <c r="IW95" s="20"/>
      <c r="IX95" s="20"/>
      <c r="IY95" s="20"/>
      <c r="IZ95" s="20"/>
      <c r="JA95" s="20"/>
      <c r="JB95" s="20"/>
      <c r="JC95" s="20"/>
      <c r="JD95" s="20"/>
      <c r="JE95" s="20"/>
      <c r="JF95" s="20"/>
      <c r="JG95" s="20"/>
      <c r="JH95" s="20"/>
      <c r="JI95" s="20"/>
      <c r="JJ95" s="20"/>
      <c r="JK95" s="20"/>
      <c r="JL95" s="20"/>
      <c r="JM95" s="20"/>
      <c r="JN95" s="20"/>
      <c r="JO95" s="20"/>
      <c r="JP95" s="20"/>
      <c r="JQ95" s="20"/>
      <c r="JR95" s="20"/>
      <c r="JS95" s="20"/>
      <c r="JT95" s="20"/>
      <c r="JU95" s="20"/>
      <c r="JV95" s="20"/>
      <c r="JW95" s="20"/>
      <c r="JX95" s="20"/>
      <c r="JY95" s="20"/>
      <c r="JZ95" s="20"/>
      <c r="KA95" s="20"/>
      <c r="KB95" s="20"/>
      <c r="KC95" s="20"/>
      <c r="KD95" s="20"/>
      <c r="KE95" s="20"/>
      <c r="KF95" s="20"/>
      <c r="KG95" s="20"/>
      <c r="KH95" s="20"/>
      <c r="KI95" s="20"/>
      <c r="KJ95" s="20"/>
      <c r="KK95" s="20"/>
      <c r="KL95" s="20"/>
      <c r="KM95" s="20"/>
      <c r="KN95" s="20"/>
      <c r="KO95" s="20"/>
      <c r="KP95" s="20"/>
      <c r="KQ95" s="20"/>
      <c r="KR95" s="20"/>
      <c r="KS95" s="20"/>
      <c r="KT95" s="20"/>
      <c r="KU95" s="20"/>
      <c r="KV95" s="20"/>
      <c r="KW95" s="20"/>
      <c r="KX95" s="20"/>
      <c r="KY95" s="20"/>
      <c r="KZ95" s="20"/>
      <c r="LA95" s="20"/>
      <c r="LB95" s="20"/>
      <c r="LC95" s="20"/>
      <c r="LD95" s="20"/>
      <c r="LE95" s="20"/>
      <c r="LF95" s="20"/>
      <c r="LG95" s="20"/>
      <c r="LH95" s="20"/>
      <c r="LI95" s="20"/>
      <c r="LJ95" s="20"/>
      <c r="LK95" s="20"/>
      <c r="LL95" s="20"/>
      <c r="LM95" s="20"/>
      <c r="LN95" s="20"/>
      <c r="LO95" s="20"/>
      <c r="LP95" s="20"/>
      <c r="LQ95" s="20"/>
      <c r="LR95" s="20"/>
      <c r="LS95" s="20"/>
      <c r="LT95" s="20"/>
      <c r="LU95" s="20"/>
      <c r="LV95" s="20"/>
      <c r="LW95" s="20"/>
      <c r="LX95" s="20"/>
      <c r="LY95" s="20"/>
      <c r="LZ95" s="20"/>
      <c r="MA95" s="20"/>
      <c r="MB95" s="20"/>
      <c r="MC95" s="20"/>
      <c r="MD95" s="20"/>
      <c r="ME95" s="20"/>
      <c r="MF95" s="20"/>
      <c r="MG95" s="20"/>
      <c r="MH95" s="20"/>
      <c r="MI95" s="20"/>
      <c r="MJ95" s="20"/>
      <c r="MK95" s="20"/>
      <c r="ML95" s="20"/>
      <c r="MM95" s="20"/>
      <c r="MN95" s="20"/>
      <c r="MO95" s="20"/>
      <c r="MP95" s="20"/>
      <c r="MQ95" s="20"/>
      <c r="MR95" s="20"/>
      <c r="MS95" s="20"/>
      <c r="MT95" s="20"/>
      <c r="MU95" s="20"/>
      <c r="MV95" s="20"/>
      <c r="MW95" s="20"/>
      <c r="MX95" s="20"/>
      <c r="MY95" s="20"/>
      <c r="MZ95" s="20"/>
      <c r="NA95" s="20"/>
      <c r="NB95" s="20"/>
      <c r="NC95" s="20"/>
      <c r="ND95" s="20"/>
      <c r="NE95" s="20"/>
      <c r="NF95" s="20"/>
      <c r="NG95" s="20"/>
      <c r="NH95" s="20"/>
      <c r="NI95" s="20"/>
      <c r="NJ95" s="20"/>
      <c r="NK95" s="20"/>
      <c r="NL95" s="20"/>
      <c r="NM95" s="20"/>
      <c r="NN95" s="20"/>
      <c r="NO95" s="20"/>
      <c r="NP95" s="20"/>
      <c r="NQ95" s="20"/>
      <c r="NR95" s="20"/>
      <c r="NS95" s="20"/>
      <c r="NT95" s="20"/>
      <c r="NU95" s="20"/>
      <c r="NV95" s="20"/>
      <c r="NW95" s="20"/>
      <c r="NX95" s="20"/>
      <c r="NY95" s="20"/>
      <c r="NZ95" s="20"/>
      <c r="OA95" s="20"/>
      <c r="OB95" s="20"/>
      <c r="OC95" s="20"/>
    </row>
    <row r="96" spans="2:393" hidden="1" thickTop="1" thickBot="1" x14ac:dyDescent="0.25">
      <c r="AC96" s="13"/>
      <c r="AD96" s="13"/>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c r="FU96" s="20"/>
      <c r="FV96" s="20"/>
      <c r="FW96" s="20"/>
      <c r="FX96" s="20"/>
      <c r="FY96" s="20"/>
      <c r="FZ96" s="20"/>
      <c r="GA96" s="20"/>
      <c r="GB96" s="20"/>
      <c r="GC96" s="20"/>
      <c r="GD96" s="20"/>
      <c r="GE96" s="20"/>
      <c r="GF96" s="20"/>
      <c r="GG96" s="20"/>
      <c r="GH96" s="20"/>
      <c r="GI96" s="20"/>
      <c r="GJ96" s="20"/>
      <c r="GK96" s="20"/>
      <c r="GL96" s="20"/>
      <c r="GM96" s="20"/>
      <c r="GN96" s="20"/>
      <c r="GO96" s="20"/>
      <c r="GP96" s="20"/>
      <c r="GQ96" s="20"/>
      <c r="GR96" s="20"/>
      <c r="GS96" s="20"/>
      <c r="GT96" s="20"/>
      <c r="GU96" s="20"/>
      <c r="GV96" s="20"/>
      <c r="GW96" s="20"/>
      <c r="GX96" s="20"/>
      <c r="GY96" s="20"/>
      <c r="GZ96" s="20"/>
      <c r="HA96" s="20"/>
      <c r="HB96" s="20"/>
      <c r="HC96" s="20"/>
      <c r="HD96" s="20"/>
      <c r="HE96" s="20"/>
      <c r="HF96" s="20"/>
      <c r="HG96" s="20"/>
      <c r="HH96" s="20"/>
      <c r="HI96" s="20"/>
      <c r="HJ96" s="20"/>
      <c r="HK96" s="20"/>
      <c r="HL96" s="20"/>
      <c r="HM96" s="20"/>
      <c r="HN96" s="20"/>
      <c r="HO96" s="20"/>
      <c r="HP96" s="20"/>
      <c r="HQ96" s="20"/>
      <c r="HR96" s="20"/>
      <c r="HS96" s="20"/>
      <c r="HT96" s="20"/>
      <c r="HU96" s="20"/>
      <c r="HV96" s="20"/>
      <c r="HW96" s="20"/>
      <c r="HX96" s="20"/>
      <c r="HY96" s="20"/>
      <c r="HZ96" s="20"/>
      <c r="IA96" s="20"/>
      <c r="IB96" s="20"/>
      <c r="IC96" s="20"/>
      <c r="ID96" s="20"/>
      <c r="IE96" s="20"/>
      <c r="IF96" s="20"/>
      <c r="IG96" s="20"/>
      <c r="IH96" s="20"/>
      <c r="II96" s="20"/>
      <c r="IJ96" s="20"/>
      <c r="IK96" s="20"/>
      <c r="IL96" s="20"/>
      <c r="IM96" s="20"/>
      <c r="IN96" s="20"/>
      <c r="IO96" s="20"/>
      <c r="IP96" s="20"/>
      <c r="IQ96" s="20"/>
      <c r="IR96" s="20"/>
      <c r="IS96" s="20"/>
      <c r="IT96" s="20"/>
      <c r="IU96" s="20"/>
      <c r="IV96" s="20"/>
      <c r="IW96" s="20"/>
      <c r="IX96" s="20"/>
      <c r="IY96" s="20"/>
      <c r="IZ96" s="20"/>
      <c r="JA96" s="20"/>
      <c r="JB96" s="20"/>
      <c r="JC96" s="20"/>
      <c r="JD96" s="20"/>
      <c r="JE96" s="20"/>
      <c r="JF96" s="20"/>
      <c r="JG96" s="20"/>
      <c r="JH96" s="20"/>
      <c r="JI96" s="20"/>
      <c r="JJ96" s="20"/>
      <c r="JK96" s="20"/>
      <c r="JL96" s="20"/>
      <c r="JM96" s="20"/>
      <c r="JN96" s="20"/>
      <c r="JO96" s="20"/>
      <c r="JP96" s="20"/>
      <c r="JQ96" s="20"/>
      <c r="JR96" s="20"/>
      <c r="JS96" s="20"/>
      <c r="JT96" s="20"/>
      <c r="JU96" s="20"/>
      <c r="JV96" s="20"/>
      <c r="JW96" s="20"/>
      <c r="JX96" s="20"/>
      <c r="JY96" s="20"/>
      <c r="JZ96" s="20"/>
      <c r="KA96" s="20"/>
      <c r="KB96" s="20"/>
      <c r="KC96" s="20"/>
      <c r="KD96" s="20"/>
      <c r="KE96" s="20"/>
      <c r="KF96" s="20"/>
      <c r="KG96" s="20"/>
      <c r="KH96" s="20"/>
      <c r="KI96" s="20"/>
      <c r="KJ96" s="20"/>
      <c r="KK96" s="20"/>
      <c r="KL96" s="20"/>
      <c r="KM96" s="20"/>
      <c r="KN96" s="20"/>
      <c r="KO96" s="20"/>
      <c r="KP96" s="20"/>
      <c r="KQ96" s="20"/>
      <c r="KR96" s="20"/>
      <c r="KS96" s="20"/>
      <c r="KT96" s="20"/>
      <c r="KU96" s="20"/>
      <c r="KV96" s="20"/>
      <c r="KW96" s="20"/>
      <c r="KX96" s="20"/>
      <c r="KY96" s="20"/>
      <c r="KZ96" s="20"/>
      <c r="LA96" s="20"/>
      <c r="LB96" s="20"/>
      <c r="LC96" s="20"/>
      <c r="LD96" s="20"/>
      <c r="LE96" s="20"/>
      <c r="LF96" s="20"/>
      <c r="LG96" s="20"/>
      <c r="LH96" s="20"/>
      <c r="LI96" s="20"/>
      <c r="LJ96" s="20"/>
      <c r="LK96" s="20"/>
      <c r="LL96" s="20"/>
      <c r="LM96" s="20"/>
      <c r="LN96" s="20"/>
      <c r="LO96" s="20"/>
      <c r="LP96" s="20"/>
      <c r="LQ96" s="20"/>
      <c r="LR96" s="20"/>
      <c r="LS96" s="20"/>
      <c r="LT96" s="20"/>
      <c r="LU96" s="20"/>
      <c r="LV96" s="20"/>
      <c r="LW96" s="20"/>
      <c r="LX96" s="20"/>
      <c r="LY96" s="20"/>
      <c r="LZ96" s="20"/>
      <c r="MA96" s="20"/>
      <c r="MB96" s="20"/>
      <c r="MC96" s="20"/>
      <c r="MD96" s="20"/>
      <c r="ME96" s="20"/>
      <c r="MF96" s="20"/>
      <c r="MG96" s="20"/>
      <c r="MH96" s="20"/>
      <c r="MI96" s="20"/>
      <c r="MJ96" s="20"/>
      <c r="MK96" s="20"/>
      <c r="ML96" s="20"/>
      <c r="MM96" s="20"/>
      <c r="MN96" s="20"/>
      <c r="MO96" s="20"/>
      <c r="MP96" s="20"/>
      <c r="MQ96" s="20"/>
      <c r="MR96" s="20"/>
      <c r="MS96" s="20"/>
      <c r="MT96" s="20"/>
      <c r="MU96" s="20"/>
      <c r="MV96" s="20"/>
      <c r="MW96" s="20"/>
      <c r="MX96" s="20"/>
      <c r="MY96" s="20"/>
      <c r="MZ96" s="20"/>
      <c r="NA96" s="20"/>
      <c r="NB96" s="20"/>
      <c r="NC96" s="20"/>
      <c r="ND96" s="20"/>
      <c r="NE96" s="20"/>
      <c r="NF96" s="20"/>
      <c r="NG96" s="20"/>
      <c r="NH96" s="20"/>
      <c r="NI96" s="20"/>
      <c r="NJ96" s="20"/>
      <c r="NK96" s="20"/>
      <c r="NL96" s="20"/>
      <c r="NM96" s="20"/>
      <c r="NN96" s="20"/>
      <c r="NO96" s="20"/>
      <c r="NP96" s="20"/>
      <c r="NQ96" s="20"/>
      <c r="NR96" s="20"/>
      <c r="NS96" s="20"/>
      <c r="NT96" s="20"/>
      <c r="NU96" s="20"/>
      <c r="NV96" s="20"/>
      <c r="NW96" s="20"/>
      <c r="NX96" s="20"/>
      <c r="NY96" s="20"/>
      <c r="NZ96" s="20"/>
      <c r="OA96" s="20"/>
      <c r="OB96" s="20"/>
      <c r="OC96" s="20"/>
    </row>
    <row r="97" spans="29:393" hidden="1" thickTop="1" thickBot="1" x14ac:dyDescent="0.25">
      <c r="AC97" s="13"/>
      <c r="AD97" s="13"/>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c r="FU97" s="20"/>
      <c r="FV97" s="20"/>
      <c r="FW97" s="20"/>
      <c r="FX97" s="20"/>
      <c r="FY97" s="20"/>
      <c r="FZ97" s="20"/>
      <c r="GA97" s="20"/>
      <c r="GB97" s="20"/>
      <c r="GC97" s="20"/>
      <c r="GD97" s="20"/>
      <c r="GE97" s="20"/>
      <c r="GF97" s="20"/>
      <c r="GG97" s="20"/>
      <c r="GH97" s="20"/>
      <c r="GI97" s="20"/>
      <c r="GJ97" s="20"/>
      <c r="GK97" s="20"/>
      <c r="GL97" s="20"/>
      <c r="GM97" s="20"/>
      <c r="GN97" s="20"/>
      <c r="GO97" s="20"/>
      <c r="GP97" s="20"/>
      <c r="GQ97" s="20"/>
      <c r="GR97" s="20"/>
      <c r="GS97" s="20"/>
      <c r="GT97" s="20"/>
      <c r="GU97" s="20"/>
      <c r="GV97" s="20"/>
      <c r="GW97" s="20"/>
      <c r="GX97" s="20"/>
      <c r="GY97" s="20"/>
      <c r="GZ97" s="20"/>
      <c r="HA97" s="20"/>
      <c r="HB97" s="20"/>
      <c r="HC97" s="20"/>
      <c r="HD97" s="20"/>
      <c r="HE97" s="20"/>
      <c r="HF97" s="20"/>
      <c r="HG97" s="20"/>
      <c r="HH97" s="20"/>
      <c r="HI97" s="20"/>
      <c r="HJ97" s="20"/>
      <c r="HK97" s="20"/>
      <c r="HL97" s="20"/>
      <c r="HM97" s="20"/>
      <c r="HN97" s="20"/>
      <c r="HO97" s="20"/>
      <c r="HP97" s="20"/>
      <c r="HQ97" s="20"/>
      <c r="HR97" s="20"/>
      <c r="HS97" s="20"/>
      <c r="HT97" s="20"/>
      <c r="HU97" s="20"/>
      <c r="HV97" s="20"/>
      <c r="HW97" s="20"/>
      <c r="HX97" s="20"/>
      <c r="HY97" s="20"/>
      <c r="HZ97" s="20"/>
      <c r="IA97" s="20"/>
      <c r="IB97" s="20"/>
      <c r="IC97" s="20"/>
      <c r="ID97" s="20"/>
      <c r="IE97" s="20"/>
      <c r="IF97" s="20"/>
      <c r="IG97" s="20"/>
      <c r="IH97" s="20"/>
      <c r="II97" s="20"/>
      <c r="IJ97" s="20"/>
      <c r="IK97" s="20"/>
      <c r="IL97" s="20"/>
      <c r="IM97" s="20"/>
      <c r="IN97" s="20"/>
      <c r="IO97" s="20"/>
      <c r="IP97" s="20"/>
      <c r="IQ97" s="20"/>
      <c r="IR97" s="20"/>
      <c r="IS97" s="20"/>
      <c r="IT97" s="20"/>
      <c r="IU97" s="20"/>
      <c r="IV97" s="20"/>
      <c r="IW97" s="20"/>
      <c r="IX97" s="20"/>
      <c r="IY97" s="20"/>
      <c r="IZ97" s="20"/>
      <c r="JA97" s="20"/>
      <c r="JB97" s="20"/>
      <c r="JC97" s="20"/>
      <c r="JD97" s="20"/>
      <c r="JE97" s="20"/>
      <c r="JF97" s="20"/>
      <c r="JG97" s="20"/>
      <c r="JH97" s="20"/>
      <c r="JI97" s="20"/>
      <c r="JJ97" s="20"/>
      <c r="JK97" s="20"/>
      <c r="JL97" s="20"/>
      <c r="JM97" s="20"/>
      <c r="JN97" s="20"/>
      <c r="JO97" s="20"/>
      <c r="JP97" s="20"/>
      <c r="JQ97" s="20"/>
      <c r="JR97" s="20"/>
      <c r="JS97" s="20"/>
      <c r="JT97" s="20"/>
      <c r="JU97" s="20"/>
      <c r="JV97" s="20"/>
      <c r="JW97" s="20"/>
      <c r="JX97" s="20"/>
      <c r="JY97" s="20"/>
      <c r="JZ97" s="20"/>
      <c r="KA97" s="20"/>
      <c r="KB97" s="20"/>
      <c r="KC97" s="20"/>
      <c r="KD97" s="20"/>
      <c r="KE97" s="20"/>
      <c r="KF97" s="20"/>
      <c r="KG97" s="20"/>
      <c r="KH97" s="20"/>
      <c r="KI97" s="20"/>
      <c r="KJ97" s="20"/>
      <c r="KK97" s="20"/>
      <c r="KL97" s="20"/>
      <c r="KM97" s="20"/>
      <c r="KN97" s="20"/>
      <c r="KO97" s="20"/>
      <c r="KP97" s="20"/>
      <c r="KQ97" s="20"/>
      <c r="KR97" s="20"/>
      <c r="KS97" s="20"/>
      <c r="KT97" s="20"/>
      <c r="KU97" s="20"/>
      <c r="KV97" s="20"/>
      <c r="KW97" s="20"/>
      <c r="KX97" s="20"/>
      <c r="KY97" s="20"/>
      <c r="KZ97" s="20"/>
      <c r="LA97" s="20"/>
      <c r="LB97" s="20"/>
      <c r="LC97" s="20"/>
      <c r="LD97" s="20"/>
      <c r="LE97" s="20"/>
      <c r="LF97" s="20"/>
      <c r="LG97" s="20"/>
      <c r="LH97" s="20"/>
      <c r="LI97" s="20"/>
      <c r="LJ97" s="20"/>
      <c r="LK97" s="20"/>
      <c r="LL97" s="20"/>
      <c r="LM97" s="20"/>
      <c r="LN97" s="20"/>
      <c r="LO97" s="20"/>
      <c r="LP97" s="20"/>
      <c r="LQ97" s="20"/>
      <c r="LR97" s="20"/>
      <c r="LS97" s="20"/>
      <c r="LT97" s="20"/>
      <c r="LU97" s="20"/>
      <c r="LV97" s="20"/>
      <c r="LW97" s="20"/>
      <c r="LX97" s="20"/>
      <c r="LY97" s="20"/>
      <c r="LZ97" s="20"/>
      <c r="MA97" s="20"/>
      <c r="MB97" s="20"/>
      <c r="MC97" s="20"/>
      <c r="MD97" s="20"/>
      <c r="ME97" s="20"/>
      <c r="MF97" s="20"/>
      <c r="MG97" s="20"/>
      <c r="MH97" s="20"/>
      <c r="MI97" s="20"/>
      <c r="MJ97" s="20"/>
      <c r="MK97" s="20"/>
      <c r="ML97" s="20"/>
      <c r="MM97" s="20"/>
      <c r="MN97" s="20"/>
      <c r="MO97" s="20"/>
      <c r="MP97" s="20"/>
      <c r="MQ97" s="20"/>
      <c r="MR97" s="20"/>
      <c r="MS97" s="20"/>
      <c r="MT97" s="20"/>
      <c r="MU97" s="20"/>
      <c r="MV97" s="20"/>
      <c r="MW97" s="20"/>
      <c r="MX97" s="20"/>
      <c r="MY97" s="20"/>
      <c r="MZ97" s="20"/>
      <c r="NA97" s="20"/>
      <c r="NB97" s="20"/>
      <c r="NC97" s="20"/>
      <c r="ND97" s="20"/>
      <c r="NE97" s="20"/>
      <c r="NF97" s="20"/>
      <c r="NG97" s="20"/>
      <c r="NH97" s="20"/>
      <c r="NI97" s="20"/>
      <c r="NJ97" s="20"/>
      <c r="NK97" s="20"/>
      <c r="NL97" s="20"/>
      <c r="NM97" s="20"/>
      <c r="NN97" s="20"/>
      <c r="NO97" s="20"/>
      <c r="NP97" s="20"/>
      <c r="NQ97" s="20"/>
      <c r="NR97" s="20"/>
      <c r="NS97" s="20"/>
      <c r="NT97" s="20"/>
      <c r="NU97" s="20"/>
      <c r="NV97" s="20"/>
      <c r="NW97" s="20"/>
      <c r="NX97" s="20"/>
      <c r="NY97" s="20"/>
      <c r="NZ97" s="20"/>
      <c r="OA97" s="20"/>
      <c r="OB97" s="20"/>
      <c r="OC97" s="20"/>
    </row>
    <row r="98" spans="29:393" hidden="1" thickTop="1" thickBot="1" x14ac:dyDescent="0.25">
      <c r="AC98" s="13"/>
      <c r="AD98" s="13"/>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c r="GB98" s="20"/>
      <c r="GC98" s="20"/>
      <c r="GD98" s="20"/>
      <c r="GE98" s="20"/>
      <c r="GF98" s="20"/>
      <c r="GG98" s="20"/>
      <c r="GH98" s="20"/>
      <c r="GI98" s="20"/>
      <c r="GJ98" s="20"/>
      <c r="GK98" s="20"/>
      <c r="GL98" s="20"/>
      <c r="GM98" s="20"/>
      <c r="GN98" s="20"/>
      <c r="GO98" s="20"/>
      <c r="GP98" s="20"/>
      <c r="GQ98" s="20"/>
      <c r="GR98" s="20"/>
      <c r="GS98" s="20"/>
      <c r="GT98" s="20"/>
      <c r="GU98" s="20"/>
      <c r="GV98" s="20"/>
      <c r="GW98" s="20"/>
      <c r="GX98" s="20"/>
      <c r="GY98" s="20"/>
      <c r="GZ98" s="20"/>
      <c r="HA98" s="20"/>
      <c r="HB98" s="20"/>
      <c r="HC98" s="20"/>
      <c r="HD98" s="20"/>
      <c r="HE98" s="20"/>
      <c r="HF98" s="20"/>
      <c r="HG98" s="20"/>
      <c r="HH98" s="20"/>
      <c r="HI98" s="20"/>
      <c r="HJ98" s="20"/>
      <c r="HK98" s="20"/>
      <c r="HL98" s="20"/>
      <c r="HM98" s="20"/>
      <c r="HN98" s="20"/>
      <c r="HO98" s="20"/>
      <c r="HP98" s="20"/>
      <c r="HQ98" s="20"/>
      <c r="HR98" s="20"/>
      <c r="HS98" s="20"/>
      <c r="HT98" s="20"/>
      <c r="HU98" s="20"/>
      <c r="HV98" s="20"/>
      <c r="HW98" s="20"/>
      <c r="HX98" s="20"/>
      <c r="HY98" s="20"/>
      <c r="HZ98" s="20"/>
      <c r="IA98" s="20"/>
      <c r="IB98" s="20"/>
      <c r="IC98" s="20"/>
      <c r="ID98" s="20"/>
      <c r="IE98" s="20"/>
      <c r="IF98" s="20"/>
      <c r="IG98" s="20"/>
      <c r="IH98" s="20"/>
      <c r="II98" s="20"/>
      <c r="IJ98" s="20"/>
      <c r="IK98" s="20"/>
      <c r="IL98" s="20"/>
      <c r="IM98" s="20"/>
      <c r="IN98" s="20"/>
      <c r="IO98" s="20"/>
      <c r="IP98" s="20"/>
      <c r="IQ98" s="20"/>
      <c r="IR98" s="20"/>
      <c r="IS98" s="20"/>
      <c r="IT98" s="20"/>
      <c r="IU98" s="20"/>
      <c r="IV98" s="20"/>
      <c r="IW98" s="20"/>
      <c r="IX98" s="20"/>
      <c r="IY98" s="20"/>
      <c r="IZ98" s="20"/>
      <c r="JA98" s="20"/>
      <c r="JB98" s="20"/>
      <c r="JC98" s="20"/>
      <c r="JD98" s="20"/>
      <c r="JE98" s="20"/>
      <c r="JF98" s="20"/>
      <c r="JG98" s="20"/>
      <c r="JH98" s="20"/>
      <c r="JI98" s="20"/>
      <c r="JJ98" s="20"/>
      <c r="JK98" s="20"/>
      <c r="JL98" s="20"/>
      <c r="JM98" s="20"/>
      <c r="JN98" s="20"/>
      <c r="JO98" s="20"/>
      <c r="JP98" s="20"/>
      <c r="JQ98" s="20"/>
      <c r="JR98" s="20"/>
      <c r="JS98" s="20"/>
      <c r="JT98" s="20"/>
      <c r="JU98" s="20"/>
      <c r="JV98" s="20"/>
      <c r="JW98" s="20"/>
      <c r="JX98" s="20"/>
      <c r="JY98" s="20"/>
      <c r="JZ98" s="20"/>
      <c r="KA98" s="20"/>
      <c r="KB98" s="20"/>
      <c r="KC98" s="20"/>
      <c r="KD98" s="20"/>
      <c r="KE98" s="20"/>
      <c r="KF98" s="20"/>
      <c r="KG98" s="20"/>
      <c r="KH98" s="20"/>
      <c r="KI98" s="20"/>
      <c r="KJ98" s="20"/>
      <c r="KK98" s="20"/>
      <c r="KL98" s="20"/>
      <c r="KM98" s="20"/>
      <c r="KN98" s="20"/>
      <c r="KO98" s="20"/>
      <c r="KP98" s="20"/>
      <c r="KQ98" s="20"/>
      <c r="KR98" s="20"/>
      <c r="KS98" s="20"/>
      <c r="KT98" s="20"/>
      <c r="KU98" s="20"/>
      <c r="KV98" s="20"/>
      <c r="KW98" s="20"/>
      <c r="KX98" s="20"/>
      <c r="KY98" s="20"/>
      <c r="KZ98" s="20"/>
      <c r="LA98" s="20"/>
      <c r="LB98" s="20"/>
      <c r="LC98" s="20"/>
      <c r="LD98" s="20"/>
      <c r="LE98" s="20"/>
      <c r="LF98" s="20"/>
      <c r="LG98" s="20"/>
      <c r="LH98" s="20"/>
      <c r="LI98" s="20"/>
      <c r="LJ98" s="20"/>
      <c r="LK98" s="20"/>
      <c r="LL98" s="20"/>
      <c r="LM98" s="20"/>
      <c r="LN98" s="20"/>
      <c r="LO98" s="20"/>
      <c r="LP98" s="20"/>
      <c r="LQ98" s="20"/>
      <c r="LR98" s="20"/>
      <c r="LS98" s="20"/>
      <c r="LT98" s="20"/>
      <c r="LU98" s="20"/>
      <c r="LV98" s="20"/>
      <c r="LW98" s="20"/>
      <c r="LX98" s="20"/>
      <c r="LY98" s="20"/>
      <c r="LZ98" s="20"/>
      <c r="MA98" s="20"/>
      <c r="MB98" s="20"/>
      <c r="MC98" s="20"/>
      <c r="MD98" s="20"/>
      <c r="ME98" s="20"/>
      <c r="MF98" s="20"/>
      <c r="MG98" s="20"/>
      <c r="MH98" s="20"/>
      <c r="MI98" s="20"/>
      <c r="MJ98" s="20"/>
      <c r="MK98" s="20"/>
      <c r="ML98" s="20"/>
      <c r="MM98" s="20"/>
      <c r="MN98" s="20"/>
      <c r="MO98" s="20"/>
      <c r="MP98" s="20"/>
      <c r="MQ98" s="20"/>
      <c r="MR98" s="20"/>
      <c r="MS98" s="20"/>
      <c r="MT98" s="20"/>
      <c r="MU98" s="20"/>
      <c r="MV98" s="20"/>
      <c r="MW98" s="20"/>
      <c r="MX98" s="20"/>
      <c r="MY98" s="20"/>
      <c r="MZ98" s="20"/>
      <c r="NA98" s="20"/>
      <c r="NB98" s="20"/>
      <c r="NC98" s="20"/>
      <c r="ND98" s="20"/>
      <c r="NE98" s="20"/>
      <c r="NF98" s="20"/>
      <c r="NG98" s="20"/>
      <c r="NH98" s="20"/>
      <c r="NI98" s="20"/>
      <c r="NJ98" s="20"/>
      <c r="NK98" s="20"/>
      <c r="NL98" s="20"/>
      <c r="NM98" s="20"/>
      <c r="NN98" s="20"/>
      <c r="NO98" s="20"/>
      <c r="NP98" s="20"/>
      <c r="NQ98" s="20"/>
      <c r="NR98" s="20"/>
      <c r="NS98" s="20"/>
      <c r="NT98" s="20"/>
      <c r="NU98" s="20"/>
      <c r="NV98" s="20"/>
      <c r="NW98" s="20"/>
      <c r="NX98" s="20"/>
      <c r="NY98" s="20"/>
      <c r="NZ98" s="20"/>
      <c r="OA98" s="20"/>
      <c r="OB98" s="20"/>
      <c r="OC98" s="20"/>
    </row>
    <row r="99" spans="29:393" hidden="1" thickTop="1" thickBot="1" x14ac:dyDescent="0.25">
      <c r="AC99" s="13"/>
      <c r="AD99" s="13"/>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20"/>
      <c r="GC99" s="20"/>
      <c r="GD99" s="20"/>
      <c r="GE99" s="20"/>
      <c r="GF99" s="20"/>
      <c r="GG99" s="20"/>
      <c r="GH99" s="20"/>
      <c r="GI99" s="20"/>
      <c r="GJ99" s="20"/>
      <c r="GK99" s="20"/>
      <c r="GL99" s="20"/>
      <c r="GM99" s="20"/>
      <c r="GN99" s="20"/>
      <c r="GO99" s="20"/>
      <c r="GP99" s="20"/>
      <c r="GQ99" s="20"/>
      <c r="GR99" s="20"/>
      <c r="GS99" s="20"/>
      <c r="GT99" s="20"/>
      <c r="GU99" s="20"/>
      <c r="GV99" s="20"/>
      <c r="GW99" s="20"/>
      <c r="GX99" s="20"/>
      <c r="GY99" s="20"/>
      <c r="GZ99" s="20"/>
      <c r="HA99" s="20"/>
      <c r="HB99" s="20"/>
      <c r="HC99" s="20"/>
      <c r="HD99" s="20"/>
      <c r="HE99" s="20"/>
      <c r="HF99" s="20"/>
      <c r="HG99" s="20"/>
      <c r="HH99" s="20"/>
      <c r="HI99" s="20"/>
      <c r="HJ99" s="20"/>
      <c r="HK99" s="20"/>
      <c r="HL99" s="20"/>
      <c r="HM99" s="20"/>
      <c r="HN99" s="20"/>
      <c r="HO99" s="20"/>
      <c r="HP99" s="20"/>
      <c r="HQ99" s="20"/>
      <c r="HR99" s="20"/>
      <c r="HS99" s="20"/>
      <c r="HT99" s="20"/>
      <c r="HU99" s="20"/>
      <c r="HV99" s="20"/>
      <c r="HW99" s="20"/>
      <c r="HX99" s="20"/>
      <c r="HY99" s="20"/>
      <c r="HZ99" s="20"/>
      <c r="IA99" s="20"/>
      <c r="IB99" s="20"/>
      <c r="IC99" s="20"/>
      <c r="ID99" s="20"/>
      <c r="IE99" s="20"/>
      <c r="IF99" s="20"/>
      <c r="IG99" s="20"/>
      <c r="IH99" s="20"/>
      <c r="II99" s="20"/>
      <c r="IJ99" s="20"/>
      <c r="IK99" s="20"/>
      <c r="IL99" s="20"/>
      <c r="IM99" s="20"/>
      <c r="IN99" s="20"/>
      <c r="IO99" s="20"/>
      <c r="IP99" s="20"/>
      <c r="IQ99" s="20"/>
      <c r="IR99" s="20"/>
      <c r="IS99" s="20"/>
      <c r="IT99" s="20"/>
      <c r="IU99" s="20"/>
      <c r="IV99" s="20"/>
      <c r="IW99" s="20"/>
      <c r="IX99" s="20"/>
      <c r="IY99" s="20"/>
      <c r="IZ99" s="20"/>
      <c r="JA99" s="20"/>
      <c r="JB99" s="20"/>
      <c r="JC99" s="20"/>
      <c r="JD99" s="20"/>
      <c r="JE99" s="20"/>
      <c r="JF99" s="20"/>
      <c r="JG99" s="20"/>
      <c r="JH99" s="20"/>
      <c r="JI99" s="20"/>
      <c r="JJ99" s="20"/>
      <c r="JK99" s="20"/>
      <c r="JL99" s="20"/>
      <c r="JM99" s="20"/>
      <c r="JN99" s="20"/>
      <c r="JO99" s="20"/>
      <c r="JP99" s="20"/>
      <c r="JQ99" s="20"/>
      <c r="JR99" s="20"/>
      <c r="JS99" s="20"/>
      <c r="JT99" s="20"/>
      <c r="JU99" s="20"/>
      <c r="JV99" s="20"/>
      <c r="JW99" s="20"/>
      <c r="JX99" s="20"/>
      <c r="JY99" s="20"/>
      <c r="JZ99" s="20"/>
      <c r="KA99" s="20"/>
      <c r="KB99" s="20"/>
      <c r="KC99" s="20"/>
      <c r="KD99" s="20"/>
      <c r="KE99" s="20"/>
      <c r="KF99" s="20"/>
      <c r="KG99" s="20"/>
      <c r="KH99" s="20"/>
      <c r="KI99" s="20"/>
      <c r="KJ99" s="20"/>
      <c r="KK99" s="20"/>
      <c r="KL99" s="20"/>
      <c r="KM99" s="20"/>
      <c r="KN99" s="20"/>
      <c r="KO99" s="20"/>
      <c r="KP99" s="20"/>
      <c r="KQ99" s="20"/>
      <c r="KR99" s="20"/>
      <c r="KS99" s="20"/>
      <c r="KT99" s="20"/>
      <c r="KU99" s="20"/>
      <c r="KV99" s="20"/>
      <c r="KW99" s="20"/>
      <c r="KX99" s="20"/>
      <c r="KY99" s="20"/>
      <c r="KZ99" s="20"/>
      <c r="LA99" s="20"/>
      <c r="LB99" s="20"/>
      <c r="LC99" s="20"/>
      <c r="LD99" s="20"/>
      <c r="LE99" s="20"/>
      <c r="LF99" s="20"/>
      <c r="LG99" s="20"/>
      <c r="LH99" s="20"/>
      <c r="LI99" s="20"/>
      <c r="LJ99" s="20"/>
      <c r="LK99" s="20"/>
      <c r="LL99" s="20"/>
      <c r="LM99" s="20"/>
      <c r="LN99" s="20"/>
      <c r="LO99" s="20"/>
      <c r="LP99" s="20"/>
      <c r="LQ99" s="20"/>
      <c r="LR99" s="20"/>
      <c r="LS99" s="20"/>
      <c r="LT99" s="20"/>
      <c r="LU99" s="20"/>
      <c r="LV99" s="20"/>
      <c r="LW99" s="20"/>
      <c r="LX99" s="20"/>
      <c r="LY99" s="20"/>
      <c r="LZ99" s="20"/>
      <c r="MA99" s="20"/>
      <c r="MB99" s="20"/>
      <c r="MC99" s="20"/>
      <c r="MD99" s="20"/>
      <c r="ME99" s="20"/>
      <c r="MF99" s="20"/>
      <c r="MG99" s="20"/>
      <c r="MH99" s="20"/>
      <c r="MI99" s="20"/>
      <c r="MJ99" s="20"/>
      <c r="MK99" s="20"/>
      <c r="ML99" s="20"/>
      <c r="MM99" s="20"/>
      <c r="MN99" s="20"/>
      <c r="MO99" s="20"/>
      <c r="MP99" s="20"/>
      <c r="MQ99" s="20"/>
      <c r="MR99" s="20"/>
      <c r="MS99" s="20"/>
      <c r="MT99" s="20"/>
      <c r="MU99" s="20"/>
      <c r="MV99" s="20"/>
      <c r="MW99" s="20"/>
      <c r="MX99" s="20"/>
      <c r="MY99" s="20"/>
      <c r="MZ99" s="20"/>
      <c r="NA99" s="20"/>
      <c r="NB99" s="20"/>
      <c r="NC99" s="20"/>
      <c r="ND99" s="20"/>
      <c r="NE99" s="20"/>
      <c r="NF99" s="20"/>
      <c r="NG99" s="20"/>
      <c r="NH99" s="20"/>
      <c r="NI99" s="20"/>
      <c r="NJ99" s="20"/>
      <c r="NK99" s="20"/>
      <c r="NL99" s="20"/>
      <c r="NM99" s="20"/>
      <c r="NN99" s="20"/>
      <c r="NO99" s="20"/>
      <c r="NP99" s="20"/>
      <c r="NQ99" s="20"/>
      <c r="NR99" s="20"/>
      <c r="NS99" s="20"/>
      <c r="NT99" s="20"/>
      <c r="NU99" s="20"/>
      <c r="NV99" s="20"/>
      <c r="NW99" s="20"/>
      <c r="NX99" s="20"/>
      <c r="NY99" s="20"/>
      <c r="NZ99" s="20"/>
      <c r="OA99" s="20"/>
      <c r="OB99" s="20"/>
      <c r="OC99" s="20"/>
    </row>
    <row r="100" spans="29:393" hidden="1" thickTop="1" thickBot="1" x14ac:dyDescent="0.25">
      <c r="AC100" s="13"/>
      <c r="AD100" s="13"/>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c r="FG100" s="20"/>
      <c r="FH100" s="20"/>
      <c r="FI100" s="20"/>
      <c r="FJ100" s="20"/>
      <c r="FK100" s="20"/>
      <c r="FL100" s="20"/>
      <c r="FM100" s="20"/>
      <c r="FN100" s="20"/>
      <c r="FO100" s="20"/>
      <c r="FP100" s="20"/>
      <c r="FQ100" s="20"/>
      <c r="FR100" s="20"/>
      <c r="FS100" s="20"/>
      <c r="FT100" s="20"/>
      <c r="FU100" s="20"/>
      <c r="FV100" s="20"/>
      <c r="FW100" s="20"/>
      <c r="FX100" s="20"/>
      <c r="FY100" s="20"/>
      <c r="FZ100" s="20"/>
      <c r="GA100" s="20"/>
      <c r="GB100" s="20"/>
      <c r="GC100" s="20"/>
      <c r="GD100" s="20"/>
      <c r="GE100" s="20"/>
      <c r="GF100" s="20"/>
      <c r="GG100" s="20"/>
      <c r="GH100" s="20"/>
      <c r="GI100" s="20"/>
      <c r="GJ100" s="20"/>
      <c r="GK100" s="20"/>
      <c r="GL100" s="20"/>
      <c r="GM100" s="20"/>
      <c r="GN100" s="20"/>
      <c r="GO100" s="20"/>
      <c r="GP100" s="20"/>
      <c r="GQ100" s="20"/>
      <c r="GR100" s="20"/>
      <c r="GS100" s="20"/>
      <c r="GT100" s="20"/>
      <c r="GU100" s="20"/>
      <c r="GV100" s="20"/>
      <c r="GW100" s="20"/>
      <c r="GX100" s="20"/>
      <c r="GY100" s="20"/>
      <c r="GZ100" s="20"/>
      <c r="HA100" s="20"/>
      <c r="HB100" s="20"/>
      <c r="HC100" s="20"/>
      <c r="HD100" s="20"/>
      <c r="HE100" s="20"/>
      <c r="HF100" s="20"/>
      <c r="HG100" s="20"/>
      <c r="HH100" s="20"/>
      <c r="HI100" s="20"/>
      <c r="HJ100" s="20"/>
      <c r="HK100" s="20"/>
      <c r="HL100" s="20"/>
      <c r="HM100" s="20"/>
      <c r="HN100" s="20"/>
      <c r="HO100" s="20"/>
      <c r="HP100" s="20"/>
      <c r="HQ100" s="20"/>
      <c r="HR100" s="20"/>
      <c r="HS100" s="20"/>
      <c r="HT100" s="20"/>
      <c r="HU100" s="20"/>
      <c r="HV100" s="20"/>
      <c r="HW100" s="20"/>
      <c r="HX100" s="20"/>
      <c r="HY100" s="20"/>
      <c r="HZ100" s="20"/>
      <c r="IA100" s="20"/>
      <c r="IB100" s="20"/>
      <c r="IC100" s="20"/>
      <c r="ID100" s="20"/>
      <c r="IE100" s="20"/>
      <c r="IF100" s="20"/>
      <c r="IG100" s="20"/>
      <c r="IH100" s="20"/>
      <c r="II100" s="20"/>
      <c r="IJ100" s="20"/>
      <c r="IK100" s="20"/>
      <c r="IL100" s="20"/>
      <c r="IM100" s="20"/>
      <c r="IN100" s="20"/>
      <c r="IO100" s="20"/>
      <c r="IP100" s="20"/>
      <c r="IQ100" s="20"/>
      <c r="IR100" s="20"/>
      <c r="IS100" s="20"/>
      <c r="IT100" s="20"/>
      <c r="IU100" s="20"/>
      <c r="IV100" s="20"/>
      <c r="IW100" s="20"/>
      <c r="IX100" s="20"/>
      <c r="IY100" s="20"/>
      <c r="IZ100" s="20"/>
      <c r="JA100" s="20"/>
      <c r="JB100" s="20"/>
      <c r="JC100" s="20"/>
      <c r="JD100" s="20"/>
      <c r="JE100" s="20"/>
      <c r="JF100" s="20"/>
      <c r="JG100" s="20"/>
      <c r="JH100" s="20"/>
      <c r="JI100" s="20"/>
      <c r="JJ100" s="20"/>
      <c r="JK100" s="20"/>
      <c r="JL100" s="20"/>
      <c r="JM100" s="20"/>
      <c r="JN100" s="20"/>
      <c r="JO100" s="20"/>
      <c r="JP100" s="20"/>
      <c r="JQ100" s="20"/>
      <c r="JR100" s="20"/>
      <c r="JS100" s="20"/>
      <c r="JT100" s="20"/>
      <c r="JU100" s="20"/>
      <c r="JV100" s="20"/>
      <c r="JW100" s="20"/>
      <c r="JX100" s="20"/>
      <c r="JY100" s="20"/>
      <c r="JZ100" s="20"/>
      <c r="KA100" s="20"/>
      <c r="KB100" s="20"/>
      <c r="KC100" s="20"/>
      <c r="KD100" s="20"/>
      <c r="KE100" s="20"/>
      <c r="KF100" s="20"/>
      <c r="KG100" s="20"/>
      <c r="KH100" s="20"/>
      <c r="KI100" s="20"/>
      <c r="KJ100" s="20"/>
      <c r="KK100" s="20"/>
      <c r="KL100" s="20"/>
      <c r="KM100" s="20"/>
      <c r="KN100" s="20"/>
      <c r="KO100" s="20"/>
      <c r="KP100" s="20"/>
      <c r="KQ100" s="20"/>
      <c r="KR100" s="20"/>
      <c r="KS100" s="20"/>
      <c r="KT100" s="20"/>
      <c r="KU100" s="20"/>
      <c r="KV100" s="20"/>
      <c r="KW100" s="20"/>
      <c r="KX100" s="20"/>
      <c r="KY100" s="20"/>
      <c r="KZ100" s="20"/>
      <c r="LA100" s="20"/>
      <c r="LB100" s="20"/>
      <c r="LC100" s="20"/>
      <c r="LD100" s="20"/>
      <c r="LE100" s="20"/>
      <c r="LF100" s="20"/>
      <c r="LG100" s="20"/>
      <c r="LH100" s="20"/>
      <c r="LI100" s="20"/>
      <c r="LJ100" s="20"/>
      <c r="LK100" s="20"/>
      <c r="LL100" s="20"/>
      <c r="LM100" s="20"/>
      <c r="LN100" s="20"/>
      <c r="LO100" s="20"/>
      <c r="LP100" s="20"/>
      <c r="LQ100" s="20"/>
      <c r="LR100" s="20"/>
      <c r="LS100" s="20"/>
      <c r="LT100" s="20"/>
      <c r="LU100" s="20"/>
      <c r="LV100" s="20"/>
      <c r="LW100" s="20"/>
      <c r="LX100" s="20"/>
      <c r="LY100" s="20"/>
      <c r="LZ100" s="20"/>
      <c r="MA100" s="20"/>
      <c r="MB100" s="20"/>
      <c r="MC100" s="20"/>
      <c r="MD100" s="20"/>
      <c r="ME100" s="20"/>
      <c r="MF100" s="20"/>
      <c r="MG100" s="20"/>
      <c r="MH100" s="20"/>
      <c r="MI100" s="20"/>
      <c r="MJ100" s="20"/>
      <c r="MK100" s="20"/>
      <c r="ML100" s="20"/>
      <c r="MM100" s="20"/>
      <c r="MN100" s="20"/>
      <c r="MO100" s="20"/>
      <c r="MP100" s="20"/>
      <c r="MQ100" s="20"/>
      <c r="MR100" s="20"/>
      <c r="MS100" s="20"/>
      <c r="MT100" s="20"/>
      <c r="MU100" s="20"/>
      <c r="MV100" s="20"/>
      <c r="MW100" s="20"/>
      <c r="MX100" s="20"/>
      <c r="MY100" s="20"/>
      <c r="MZ100" s="20"/>
      <c r="NA100" s="20"/>
      <c r="NB100" s="20"/>
      <c r="NC100" s="20"/>
      <c r="ND100" s="20"/>
      <c r="NE100" s="20"/>
      <c r="NF100" s="20"/>
      <c r="NG100" s="20"/>
      <c r="NH100" s="20"/>
      <c r="NI100" s="20"/>
      <c r="NJ100" s="20"/>
      <c r="NK100" s="20"/>
      <c r="NL100" s="20"/>
      <c r="NM100" s="20"/>
      <c r="NN100" s="20"/>
      <c r="NO100" s="20"/>
      <c r="NP100" s="20"/>
      <c r="NQ100" s="20"/>
      <c r="NR100" s="20"/>
      <c r="NS100" s="20"/>
      <c r="NT100" s="20"/>
      <c r="NU100" s="20"/>
      <c r="NV100" s="20"/>
      <c r="NW100" s="20"/>
      <c r="NX100" s="20"/>
      <c r="NY100" s="20"/>
      <c r="NZ100" s="20"/>
      <c r="OA100" s="20"/>
      <c r="OB100" s="20"/>
      <c r="OC100" s="20"/>
    </row>
    <row r="101" spans="29:393" hidden="1" thickTop="1" thickBot="1" x14ac:dyDescent="0.25">
      <c r="AC101" s="13"/>
      <c r="AD101" s="13"/>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c r="FU101" s="20"/>
      <c r="FV101" s="20"/>
      <c r="FW101" s="20"/>
      <c r="FX101" s="20"/>
      <c r="FY101" s="20"/>
      <c r="FZ101" s="20"/>
      <c r="GA101" s="20"/>
      <c r="GB101" s="20"/>
      <c r="GC101" s="20"/>
      <c r="GD101" s="20"/>
      <c r="GE101" s="20"/>
      <c r="GF101" s="20"/>
      <c r="GG101" s="20"/>
      <c r="GH101" s="20"/>
      <c r="GI101" s="20"/>
      <c r="GJ101" s="20"/>
      <c r="GK101" s="20"/>
      <c r="GL101" s="20"/>
      <c r="GM101" s="20"/>
      <c r="GN101" s="20"/>
      <c r="GO101" s="20"/>
      <c r="GP101" s="20"/>
      <c r="GQ101" s="20"/>
      <c r="GR101" s="20"/>
      <c r="GS101" s="20"/>
      <c r="GT101" s="20"/>
      <c r="GU101" s="20"/>
      <c r="GV101" s="20"/>
      <c r="GW101" s="20"/>
      <c r="GX101" s="20"/>
      <c r="GY101" s="20"/>
      <c r="GZ101" s="20"/>
      <c r="HA101" s="20"/>
      <c r="HB101" s="20"/>
      <c r="HC101" s="20"/>
      <c r="HD101" s="20"/>
      <c r="HE101" s="20"/>
      <c r="HF101" s="20"/>
      <c r="HG101" s="20"/>
      <c r="HH101" s="20"/>
      <c r="HI101" s="20"/>
      <c r="HJ101" s="20"/>
      <c r="HK101" s="20"/>
      <c r="HL101" s="20"/>
      <c r="HM101" s="20"/>
      <c r="HN101" s="20"/>
      <c r="HO101" s="20"/>
      <c r="HP101" s="20"/>
      <c r="HQ101" s="20"/>
      <c r="HR101" s="20"/>
      <c r="HS101" s="20"/>
      <c r="HT101" s="20"/>
      <c r="HU101" s="20"/>
      <c r="HV101" s="20"/>
      <c r="HW101" s="20"/>
      <c r="HX101" s="20"/>
      <c r="HY101" s="20"/>
      <c r="HZ101" s="20"/>
      <c r="IA101" s="20"/>
      <c r="IB101" s="20"/>
      <c r="IC101" s="20"/>
      <c r="ID101" s="20"/>
      <c r="IE101" s="20"/>
      <c r="IF101" s="20"/>
      <c r="IG101" s="20"/>
      <c r="IH101" s="20"/>
      <c r="II101" s="20"/>
      <c r="IJ101" s="20"/>
      <c r="IK101" s="20"/>
      <c r="IL101" s="20"/>
      <c r="IM101" s="20"/>
      <c r="IN101" s="20"/>
      <c r="IO101" s="20"/>
      <c r="IP101" s="20"/>
      <c r="IQ101" s="20"/>
      <c r="IR101" s="20"/>
      <c r="IS101" s="20"/>
      <c r="IT101" s="20"/>
      <c r="IU101" s="20"/>
      <c r="IV101" s="20"/>
      <c r="IW101" s="20"/>
      <c r="IX101" s="20"/>
      <c r="IY101" s="20"/>
      <c r="IZ101" s="20"/>
      <c r="JA101" s="20"/>
      <c r="JB101" s="20"/>
      <c r="JC101" s="20"/>
      <c r="JD101" s="20"/>
      <c r="JE101" s="20"/>
      <c r="JF101" s="20"/>
      <c r="JG101" s="20"/>
      <c r="JH101" s="20"/>
      <c r="JI101" s="20"/>
      <c r="JJ101" s="20"/>
      <c r="JK101" s="20"/>
      <c r="JL101" s="20"/>
      <c r="JM101" s="20"/>
      <c r="JN101" s="20"/>
      <c r="JO101" s="20"/>
      <c r="JP101" s="20"/>
      <c r="JQ101" s="20"/>
      <c r="JR101" s="20"/>
      <c r="JS101" s="20"/>
      <c r="JT101" s="20"/>
      <c r="JU101" s="20"/>
      <c r="JV101" s="20"/>
      <c r="JW101" s="20"/>
      <c r="JX101" s="20"/>
      <c r="JY101" s="20"/>
      <c r="JZ101" s="20"/>
      <c r="KA101" s="20"/>
      <c r="KB101" s="20"/>
      <c r="KC101" s="20"/>
      <c r="KD101" s="20"/>
      <c r="KE101" s="20"/>
      <c r="KF101" s="20"/>
      <c r="KG101" s="20"/>
      <c r="KH101" s="20"/>
      <c r="KI101" s="20"/>
      <c r="KJ101" s="20"/>
      <c r="KK101" s="20"/>
      <c r="KL101" s="20"/>
      <c r="KM101" s="20"/>
      <c r="KN101" s="20"/>
      <c r="KO101" s="20"/>
      <c r="KP101" s="20"/>
      <c r="KQ101" s="20"/>
      <c r="KR101" s="20"/>
      <c r="KS101" s="20"/>
      <c r="KT101" s="20"/>
      <c r="KU101" s="20"/>
      <c r="KV101" s="20"/>
      <c r="KW101" s="20"/>
      <c r="KX101" s="20"/>
      <c r="KY101" s="20"/>
      <c r="KZ101" s="20"/>
      <c r="LA101" s="20"/>
      <c r="LB101" s="20"/>
      <c r="LC101" s="20"/>
      <c r="LD101" s="20"/>
      <c r="LE101" s="20"/>
      <c r="LF101" s="20"/>
      <c r="LG101" s="20"/>
      <c r="LH101" s="20"/>
      <c r="LI101" s="20"/>
      <c r="LJ101" s="20"/>
      <c r="LK101" s="20"/>
      <c r="LL101" s="20"/>
      <c r="LM101" s="20"/>
      <c r="LN101" s="20"/>
      <c r="LO101" s="20"/>
      <c r="LP101" s="20"/>
      <c r="LQ101" s="20"/>
      <c r="LR101" s="20"/>
      <c r="LS101" s="20"/>
      <c r="LT101" s="20"/>
      <c r="LU101" s="20"/>
      <c r="LV101" s="20"/>
      <c r="LW101" s="20"/>
      <c r="LX101" s="20"/>
      <c r="LY101" s="20"/>
      <c r="LZ101" s="20"/>
      <c r="MA101" s="20"/>
      <c r="MB101" s="20"/>
      <c r="MC101" s="20"/>
      <c r="MD101" s="20"/>
      <c r="ME101" s="20"/>
      <c r="MF101" s="20"/>
      <c r="MG101" s="20"/>
      <c r="MH101" s="20"/>
      <c r="MI101" s="20"/>
      <c r="MJ101" s="20"/>
      <c r="MK101" s="20"/>
      <c r="ML101" s="20"/>
      <c r="MM101" s="20"/>
      <c r="MN101" s="20"/>
      <c r="MO101" s="20"/>
      <c r="MP101" s="20"/>
      <c r="MQ101" s="20"/>
      <c r="MR101" s="20"/>
      <c r="MS101" s="20"/>
      <c r="MT101" s="20"/>
      <c r="MU101" s="20"/>
      <c r="MV101" s="20"/>
      <c r="MW101" s="20"/>
      <c r="MX101" s="20"/>
      <c r="MY101" s="20"/>
      <c r="MZ101" s="20"/>
      <c r="NA101" s="20"/>
      <c r="NB101" s="20"/>
      <c r="NC101" s="20"/>
      <c r="ND101" s="20"/>
      <c r="NE101" s="20"/>
      <c r="NF101" s="20"/>
      <c r="NG101" s="20"/>
      <c r="NH101" s="20"/>
      <c r="NI101" s="20"/>
      <c r="NJ101" s="20"/>
      <c r="NK101" s="20"/>
      <c r="NL101" s="20"/>
      <c r="NM101" s="20"/>
      <c r="NN101" s="20"/>
      <c r="NO101" s="20"/>
      <c r="NP101" s="20"/>
      <c r="NQ101" s="20"/>
      <c r="NR101" s="20"/>
      <c r="NS101" s="20"/>
      <c r="NT101" s="20"/>
      <c r="NU101" s="20"/>
      <c r="NV101" s="20"/>
      <c r="NW101" s="20"/>
      <c r="NX101" s="20"/>
      <c r="NY101" s="20"/>
      <c r="NZ101" s="20"/>
      <c r="OA101" s="20"/>
      <c r="OB101" s="20"/>
      <c r="OC101" s="20"/>
    </row>
    <row r="102" spans="29:393" hidden="1" thickTop="1" thickBot="1" x14ac:dyDescent="0.25">
      <c r="AC102" s="13"/>
      <c r="AD102" s="13"/>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c r="FG102" s="20"/>
      <c r="FH102" s="20"/>
      <c r="FI102" s="20"/>
      <c r="FJ102" s="20"/>
      <c r="FK102" s="20"/>
      <c r="FL102" s="20"/>
      <c r="FM102" s="20"/>
      <c r="FN102" s="20"/>
      <c r="FO102" s="20"/>
      <c r="FP102" s="20"/>
      <c r="FQ102" s="20"/>
      <c r="FR102" s="20"/>
      <c r="FS102" s="20"/>
      <c r="FT102" s="20"/>
      <c r="FU102" s="20"/>
      <c r="FV102" s="20"/>
      <c r="FW102" s="20"/>
      <c r="FX102" s="20"/>
      <c r="FY102" s="20"/>
      <c r="FZ102" s="20"/>
      <c r="GA102" s="20"/>
      <c r="GB102" s="20"/>
      <c r="GC102" s="20"/>
      <c r="GD102" s="20"/>
      <c r="GE102" s="20"/>
      <c r="GF102" s="20"/>
      <c r="GG102" s="20"/>
      <c r="GH102" s="20"/>
      <c r="GI102" s="20"/>
      <c r="GJ102" s="20"/>
      <c r="GK102" s="20"/>
      <c r="GL102" s="20"/>
      <c r="GM102" s="20"/>
      <c r="GN102" s="20"/>
      <c r="GO102" s="20"/>
      <c r="GP102" s="20"/>
      <c r="GQ102" s="20"/>
      <c r="GR102" s="20"/>
      <c r="GS102" s="20"/>
      <c r="GT102" s="20"/>
      <c r="GU102" s="20"/>
      <c r="GV102" s="20"/>
      <c r="GW102" s="20"/>
      <c r="GX102" s="20"/>
      <c r="GY102" s="20"/>
      <c r="GZ102" s="20"/>
      <c r="HA102" s="20"/>
      <c r="HB102" s="20"/>
      <c r="HC102" s="20"/>
      <c r="HD102" s="20"/>
      <c r="HE102" s="20"/>
      <c r="HF102" s="20"/>
      <c r="HG102" s="20"/>
      <c r="HH102" s="20"/>
      <c r="HI102" s="20"/>
      <c r="HJ102" s="20"/>
      <c r="HK102" s="20"/>
      <c r="HL102" s="20"/>
      <c r="HM102" s="20"/>
      <c r="HN102" s="20"/>
      <c r="HO102" s="20"/>
      <c r="HP102" s="20"/>
      <c r="HQ102" s="20"/>
      <c r="HR102" s="20"/>
      <c r="HS102" s="20"/>
      <c r="HT102" s="20"/>
      <c r="HU102" s="20"/>
      <c r="HV102" s="20"/>
      <c r="HW102" s="20"/>
      <c r="HX102" s="20"/>
      <c r="HY102" s="20"/>
      <c r="HZ102" s="20"/>
      <c r="IA102" s="20"/>
      <c r="IB102" s="20"/>
      <c r="IC102" s="20"/>
      <c r="ID102" s="20"/>
      <c r="IE102" s="20"/>
      <c r="IF102" s="20"/>
      <c r="IG102" s="20"/>
      <c r="IH102" s="20"/>
      <c r="II102" s="20"/>
      <c r="IJ102" s="20"/>
      <c r="IK102" s="20"/>
      <c r="IL102" s="20"/>
      <c r="IM102" s="20"/>
      <c r="IN102" s="20"/>
      <c r="IO102" s="20"/>
      <c r="IP102" s="20"/>
      <c r="IQ102" s="20"/>
      <c r="IR102" s="20"/>
      <c r="IS102" s="20"/>
      <c r="IT102" s="20"/>
      <c r="IU102" s="20"/>
      <c r="IV102" s="20"/>
      <c r="IW102" s="20"/>
      <c r="IX102" s="20"/>
      <c r="IY102" s="20"/>
      <c r="IZ102" s="20"/>
      <c r="JA102" s="20"/>
      <c r="JB102" s="20"/>
      <c r="JC102" s="20"/>
      <c r="JD102" s="20"/>
      <c r="JE102" s="20"/>
      <c r="JF102" s="20"/>
      <c r="JG102" s="20"/>
      <c r="JH102" s="20"/>
      <c r="JI102" s="20"/>
      <c r="JJ102" s="20"/>
      <c r="JK102" s="20"/>
      <c r="JL102" s="20"/>
      <c r="JM102" s="20"/>
      <c r="JN102" s="20"/>
      <c r="JO102" s="20"/>
      <c r="JP102" s="20"/>
      <c r="JQ102" s="20"/>
      <c r="JR102" s="20"/>
      <c r="JS102" s="20"/>
      <c r="JT102" s="20"/>
      <c r="JU102" s="20"/>
      <c r="JV102" s="20"/>
      <c r="JW102" s="20"/>
      <c r="JX102" s="20"/>
      <c r="JY102" s="20"/>
      <c r="JZ102" s="20"/>
      <c r="KA102" s="20"/>
      <c r="KB102" s="20"/>
      <c r="KC102" s="20"/>
      <c r="KD102" s="20"/>
      <c r="KE102" s="20"/>
      <c r="KF102" s="20"/>
      <c r="KG102" s="20"/>
      <c r="KH102" s="20"/>
      <c r="KI102" s="20"/>
      <c r="KJ102" s="20"/>
      <c r="KK102" s="20"/>
      <c r="KL102" s="20"/>
      <c r="KM102" s="20"/>
      <c r="KN102" s="20"/>
      <c r="KO102" s="20"/>
      <c r="KP102" s="20"/>
      <c r="KQ102" s="20"/>
      <c r="KR102" s="20"/>
      <c r="KS102" s="20"/>
      <c r="KT102" s="20"/>
      <c r="KU102" s="20"/>
      <c r="KV102" s="20"/>
      <c r="KW102" s="20"/>
      <c r="KX102" s="20"/>
      <c r="KY102" s="20"/>
      <c r="KZ102" s="20"/>
      <c r="LA102" s="20"/>
      <c r="LB102" s="20"/>
      <c r="LC102" s="20"/>
      <c r="LD102" s="20"/>
      <c r="LE102" s="20"/>
      <c r="LF102" s="20"/>
      <c r="LG102" s="20"/>
      <c r="LH102" s="20"/>
      <c r="LI102" s="20"/>
      <c r="LJ102" s="20"/>
      <c r="LK102" s="20"/>
      <c r="LL102" s="20"/>
      <c r="LM102" s="20"/>
      <c r="LN102" s="20"/>
      <c r="LO102" s="20"/>
      <c r="LP102" s="20"/>
      <c r="LQ102" s="20"/>
      <c r="LR102" s="20"/>
      <c r="LS102" s="20"/>
      <c r="LT102" s="20"/>
      <c r="LU102" s="20"/>
      <c r="LV102" s="20"/>
      <c r="LW102" s="20"/>
      <c r="LX102" s="20"/>
      <c r="LY102" s="20"/>
      <c r="LZ102" s="20"/>
      <c r="MA102" s="20"/>
      <c r="MB102" s="20"/>
      <c r="MC102" s="20"/>
      <c r="MD102" s="20"/>
      <c r="ME102" s="20"/>
      <c r="MF102" s="20"/>
      <c r="MG102" s="20"/>
      <c r="MH102" s="20"/>
      <c r="MI102" s="20"/>
      <c r="MJ102" s="20"/>
      <c r="MK102" s="20"/>
      <c r="ML102" s="20"/>
      <c r="MM102" s="20"/>
      <c r="MN102" s="20"/>
      <c r="MO102" s="20"/>
      <c r="MP102" s="20"/>
      <c r="MQ102" s="20"/>
      <c r="MR102" s="20"/>
      <c r="MS102" s="20"/>
      <c r="MT102" s="20"/>
      <c r="MU102" s="20"/>
      <c r="MV102" s="20"/>
      <c r="MW102" s="20"/>
      <c r="MX102" s="20"/>
      <c r="MY102" s="20"/>
      <c r="MZ102" s="20"/>
      <c r="NA102" s="20"/>
      <c r="NB102" s="20"/>
      <c r="NC102" s="20"/>
      <c r="ND102" s="20"/>
      <c r="NE102" s="20"/>
      <c r="NF102" s="20"/>
      <c r="NG102" s="20"/>
      <c r="NH102" s="20"/>
      <c r="NI102" s="20"/>
      <c r="NJ102" s="20"/>
      <c r="NK102" s="20"/>
      <c r="NL102" s="20"/>
      <c r="NM102" s="20"/>
      <c r="NN102" s="20"/>
      <c r="NO102" s="20"/>
      <c r="NP102" s="20"/>
      <c r="NQ102" s="20"/>
      <c r="NR102" s="20"/>
      <c r="NS102" s="20"/>
      <c r="NT102" s="20"/>
      <c r="NU102" s="20"/>
      <c r="NV102" s="20"/>
      <c r="NW102" s="20"/>
      <c r="NX102" s="20"/>
      <c r="NY102" s="20"/>
      <c r="NZ102" s="20"/>
      <c r="OA102" s="20"/>
      <c r="OB102" s="20"/>
      <c r="OC102" s="20"/>
    </row>
    <row r="103" spans="29:393" hidden="1" thickTop="1" thickBot="1" x14ac:dyDescent="0.25">
      <c r="AC103" s="13"/>
      <c r="AD103" s="13"/>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c r="EQ103" s="20"/>
      <c r="ER103" s="20"/>
      <c r="ES103" s="20"/>
      <c r="ET103" s="20"/>
      <c r="EU103" s="20"/>
      <c r="EV103" s="20"/>
      <c r="EW103" s="20"/>
      <c r="EX103" s="20"/>
      <c r="EY103" s="20"/>
      <c r="EZ103" s="20"/>
      <c r="FA103" s="20"/>
      <c r="FB103" s="20"/>
      <c r="FC103" s="20"/>
      <c r="FD103" s="20"/>
      <c r="FE103" s="20"/>
      <c r="FF103" s="20"/>
      <c r="FG103" s="20"/>
      <c r="FH103" s="20"/>
      <c r="FI103" s="20"/>
      <c r="FJ103" s="20"/>
      <c r="FK103" s="20"/>
      <c r="FL103" s="20"/>
      <c r="FM103" s="20"/>
      <c r="FN103" s="20"/>
      <c r="FO103" s="20"/>
      <c r="FP103" s="20"/>
      <c r="FQ103" s="20"/>
      <c r="FR103" s="20"/>
      <c r="FS103" s="20"/>
      <c r="FT103" s="20"/>
      <c r="FU103" s="20"/>
      <c r="FV103" s="20"/>
      <c r="FW103" s="20"/>
      <c r="FX103" s="20"/>
      <c r="FY103" s="20"/>
      <c r="FZ103" s="20"/>
      <c r="GA103" s="20"/>
      <c r="GB103" s="20"/>
      <c r="GC103" s="20"/>
      <c r="GD103" s="20"/>
      <c r="GE103" s="20"/>
      <c r="GF103" s="20"/>
      <c r="GG103" s="20"/>
      <c r="GH103" s="20"/>
      <c r="GI103" s="20"/>
      <c r="GJ103" s="20"/>
      <c r="GK103" s="20"/>
      <c r="GL103" s="20"/>
      <c r="GM103" s="20"/>
      <c r="GN103" s="20"/>
      <c r="GO103" s="20"/>
      <c r="GP103" s="20"/>
      <c r="GQ103" s="20"/>
      <c r="GR103" s="20"/>
      <c r="GS103" s="20"/>
      <c r="GT103" s="20"/>
      <c r="GU103" s="20"/>
      <c r="GV103" s="20"/>
      <c r="GW103" s="20"/>
      <c r="GX103" s="20"/>
      <c r="GY103" s="20"/>
      <c r="GZ103" s="20"/>
      <c r="HA103" s="20"/>
      <c r="HB103" s="20"/>
      <c r="HC103" s="20"/>
      <c r="HD103" s="20"/>
      <c r="HE103" s="20"/>
      <c r="HF103" s="20"/>
      <c r="HG103" s="20"/>
      <c r="HH103" s="20"/>
      <c r="HI103" s="20"/>
      <c r="HJ103" s="20"/>
      <c r="HK103" s="20"/>
      <c r="HL103" s="20"/>
      <c r="HM103" s="20"/>
      <c r="HN103" s="20"/>
      <c r="HO103" s="20"/>
      <c r="HP103" s="20"/>
      <c r="HQ103" s="20"/>
      <c r="HR103" s="20"/>
      <c r="HS103" s="20"/>
      <c r="HT103" s="20"/>
      <c r="HU103" s="20"/>
      <c r="HV103" s="20"/>
      <c r="HW103" s="20"/>
      <c r="HX103" s="20"/>
      <c r="HY103" s="20"/>
      <c r="HZ103" s="20"/>
      <c r="IA103" s="20"/>
      <c r="IB103" s="20"/>
      <c r="IC103" s="20"/>
      <c r="ID103" s="20"/>
      <c r="IE103" s="20"/>
      <c r="IF103" s="20"/>
      <c r="IG103" s="20"/>
      <c r="IH103" s="20"/>
      <c r="II103" s="20"/>
      <c r="IJ103" s="20"/>
      <c r="IK103" s="20"/>
      <c r="IL103" s="20"/>
      <c r="IM103" s="20"/>
      <c r="IN103" s="20"/>
      <c r="IO103" s="20"/>
      <c r="IP103" s="20"/>
      <c r="IQ103" s="20"/>
      <c r="IR103" s="20"/>
      <c r="IS103" s="20"/>
      <c r="IT103" s="20"/>
      <c r="IU103" s="20"/>
      <c r="IV103" s="20"/>
      <c r="IW103" s="20"/>
      <c r="IX103" s="20"/>
      <c r="IY103" s="20"/>
      <c r="IZ103" s="20"/>
      <c r="JA103" s="20"/>
      <c r="JB103" s="20"/>
      <c r="JC103" s="20"/>
      <c r="JD103" s="20"/>
      <c r="JE103" s="20"/>
      <c r="JF103" s="20"/>
      <c r="JG103" s="20"/>
      <c r="JH103" s="20"/>
      <c r="JI103" s="20"/>
      <c r="JJ103" s="20"/>
      <c r="JK103" s="20"/>
      <c r="JL103" s="20"/>
      <c r="JM103" s="20"/>
      <c r="JN103" s="20"/>
      <c r="JO103" s="20"/>
      <c r="JP103" s="20"/>
      <c r="JQ103" s="20"/>
      <c r="JR103" s="20"/>
      <c r="JS103" s="20"/>
      <c r="JT103" s="20"/>
      <c r="JU103" s="20"/>
      <c r="JV103" s="20"/>
      <c r="JW103" s="20"/>
      <c r="JX103" s="20"/>
      <c r="JY103" s="20"/>
      <c r="JZ103" s="20"/>
      <c r="KA103" s="20"/>
      <c r="KB103" s="20"/>
      <c r="KC103" s="20"/>
      <c r="KD103" s="20"/>
      <c r="KE103" s="20"/>
      <c r="KF103" s="20"/>
      <c r="KG103" s="20"/>
      <c r="KH103" s="20"/>
      <c r="KI103" s="20"/>
      <c r="KJ103" s="20"/>
      <c r="KK103" s="20"/>
      <c r="KL103" s="20"/>
      <c r="KM103" s="20"/>
      <c r="KN103" s="20"/>
      <c r="KO103" s="20"/>
      <c r="KP103" s="20"/>
      <c r="KQ103" s="20"/>
      <c r="KR103" s="20"/>
      <c r="KS103" s="20"/>
      <c r="KT103" s="20"/>
      <c r="KU103" s="20"/>
      <c r="KV103" s="20"/>
      <c r="KW103" s="20"/>
      <c r="KX103" s="20"/>
      <c r="KY103" s="20"/>
      <c r="KZ103" s="20"/>
      <c r="LA103" s="20"/>
      <c r="LB103" s="20"/>
      <c r="LC103" s="20"/>
      <c r="LD103" s="20"/>
      <c r="LE103" s="20"/>
      <c r="LF103" s="20"/>
      <c r="LG103" s="20"/>
      <c r="LH103" s="20"/>
      <c r="LI103" s="20"/>
      <c r="LJ103" s="20"/>
      <c r="LK103" s="20"/>
      <c r="LL103" s="20"/>
      <c r="LM103" s="20"/>
      <c r="LN103" s="20"/>
      <c r="LO103" s="20"/>
      <c r="LP103" s="20"/>
      <c r="LQ103" s="20"/>
      <c r="LR103" s="20"/>
      <c r="LS103" s="20"/>
      <c r="LT103" s="20"/>
      <c r="LU103" s="20"/>
      <c r="LV103" s="20"/>
      <c r="LW103" s="20"/>
      <c r="LX103" s="20"/>
      <c r="LY103" s="20"/>
      <c r="LZ103" s="20"/>
      <c r="MA103" s="20"/>
      <c r="MB103" s="20"/>
      <c r="MC103" s="20"/>
      <c r="MD103" s="20"/>
      <c r="ME103" s="20"/>
      <c r="MF103" s="20"/>
      <c r="MG103" s="20"/>
      <c r="MH103" s="20"/>
      <c r="MI103" s="20"/>
      <c r="MJ103" s="20"/>
      <c r="MK103" s="20"/>
      <c r="ML103" s="20"/>
      <c r="MM103" s="20"/>
      <c r="MN103" s="20"/>
      <c r="MO103" s="20"/>
      <c r="MP103" s="20"/>
      <c r="MQ103" s="20"/>
      <c r="MR103" s="20"/>
      <c r="MS103" s="20"/>
      <c r="MT103" s="20"/>
      <c r="MU103" s="20"/>
      <c r="MV103" s="20"/>
      <c r="MW103" s="20"/>
      <c r="MX103" s="20"/>
      <c r="MY103" s="20"/>
      <c r="MZ103" s="20"/>
      <c r="NA103" s="20"/>
      <c r="NB103" s="20"/>
      <c r="NC103" s="20"/>
      <c r="ND103" s="20"/>
      <c r="NE103" s="20"/>
      <c r="NF103" s="20"/>
      <c r="NG103" s="20"/>
      <c r="NH103" s="20"/>
      <c r="NI103" s="20"/>
      <c r="NJ103" s="20"/>
      <c r="NK103" s="20"/>
      <c r="NL103" s="20"/>
      <c r="NM103" s="20"/>
      <c r="NN103" s="20"/>
      <c r="NO103" s="20"/>
      <c r="NP103" s="20"/>
      <c r="NQ103" s="20"/>
      <c r="NR103" s="20"/>
      <c r="NS103" s="20"/>
      <c r="NT103" s="20"/>
      <c r="NU103" s="20"/>
      <c r="NV103" s="20"/>
      <c r="NW103" s="20"/>
      <c r="NX103" s="20"/>
      <c r="NY103" s="20"/>
      <c r="NZ103" s="20"/>
      <c r="OA103" s="20"/>
      <c r="OB103" s="20"/>
      <c r="OC103" s="20"/>
    </row>
    <row r="104" spans="29:393" hidden="1" thickTop="1" thickBot="1" x14ac:dyDescent="0.25">
      <c r="AC104" s="13"/>
      <c r="AD104" s="13"/>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c r="EV104" s="20"/>
      <c r="EW104" s="20"/>
      <c r="EX104" s="20"/>
      <c r="EY104" s="20"/>
      <c r="EZ104" s="20"/>
      <c r="FA104" s="20"/>
      <c r="FB104" s="20"/>
      <c r="FC104" s="20"/>
      <c r="FD104" s="20"/>
      <c r="FE104" s="20"/>
      <c r="FF104" s="20"/>
      <c r="FG104" s="20"/>
      <c r="FH104" s="20"/>
      <c r="FI104" s="20"/>
      <c r="FJ104" s="20"/>
      <c r="FK104" s="20"/>
      <c r="FL104" s="20"/>
      <c r="FM104" s="20"/>
      <c r="FN104" s="20"/>
      <c r="FO104" s="20"/>
      <c r="FP104" s="20"/>
      <c r="FQ104" s="20"/>
      <c r="FR104" s="20"/>
      <c r="FS104" s="20"/>
      <c r="FT104" s="20"/>
      <c r="FU104" s="20"/>
      <c r="FV104" s="20"/>
      <c r="FW104" s="20"/>
      <c r="FX104" s="20"/>
      <c r="FY104" s="20"/>
      <c r="FZ104" s="20"/>
      <c r="GA104" s="20"/>
      <c r="GB104" s="20"/>
      <c r="GC104" s="20"/>
      <c r="GD104" s="20"/>
      <c r="GE104" s="20"/>
      <c r="GF104" s="20"/>
      <c r="GG104" s="20"/>
      <c r="GH104" s="20"/>
      <c r="GI104" s="20"/>
      <c r="GJ104" s="20"/>
      <c r="GK104" s="20"/>
      <c r="GL104" s="20"/>
      <c r="GM104" s="20"/>
      <c r="GN104" s="20"/>
      <c r="GO104" s="20"/>
      <c r="GP104" s="20"/>
      <c r="GQ104" s="20"/>
      <c r="GR104" s="20"/>
      <c r="GS104" s="20"/>
      <c r="GT104" s="20"/>
      <c r="GU104" s="20"/>
      <c r="GV104" s="20"/>
      <c r="GW104" s="20"/>
      <c r="GX104" s="20"/>
      <c r="GY104" s="20"/>
      <c r="GZ104" s="20"/>
      <c r="HA104" s="20"/>
      <c r="HB104" s="20"/>
      <c r="HC104" s="20"/>
      <c r="HD104" s="20"/>
      <c r="HE104" s="20"/>
      <c r="HF104" s="20"/>
      <c r="HG104" s="20"/>
      <c r="HH104" s="20"/>
      <c r="HI104" s="20"/>
      <c r="HJ104" s="20"/>
      <c r="HK104" s="20"/>
      <c r="HL104" s="20"/>
      <c r="HM104" s="20"/>
      <c r="HN104" s="20"/>
      <c r="HO104" s="20"/>
      <c r="HP104" s="20"/>
      <c r="HQ104" s="20"/>
      <c r="HR104" s="20"/>
      <c r="HS104" s="20"/>
      <c r="HT104" s="20"/>
      <c r="HU104" s="20"/>
      <c r="HV104" s="20"/>
      <c r="HW104" s="20"/>
      <c r="HX104" s="20"/>
      <c r="HY104" s="20"/>
      <c r="HZ104" s="20"/>
      <c r="IA104" s="20"/>
      <c r="IB104" s="20"/>
      <c r="IC104" s="20"/>
      <c r="ID104" s="20"/>
      <c r="IE104" s="20"/>
      <c r="IF104" s="20"/>
      <c r="IG104" s="20"/>
      <c r="IH104" s="20"/>
      <c r="II104" s="20"/>
      <c r="IJ104" s="20"/>
      <c r="IK104" s="20"/>
      <c r="IL104" s="20"/>
      <c r="IM104" s="20"/>
      <c r="IN104" s="20"/>
      <c r="IO104" s="20"/>
      <c r="IP104" s="20"/>
      <c r="IQ104" s="20"/>
      <c r="IR104" s="20"/>
      <c r="IS104" s="20"/>
      <c r="IT104" s="20"/>
      <c r="IU104" s="20"/>
      <c r="IV104" s="20"/>
      <c r="IW104" s="20"/>
      <c r="IX104" s="20"/>
      <c r="IY104" s="20"/>
      <c r="IZ104" s="20"/>
      <c r="JA104" s="20"/>
      <c r="JB104" s="20"/>
      <c r="JC104" s="20"/>
      <c r="JD104" s="20"/>
      <c r="JE104" s="20"/>
      <c r="JF104" s="20"/>
      <c r="JG104" s="20"/>
      <c r="JH104" s="20"/>
      <c r="JI104" s="20"/>
      <c r="JJ104" s="20"/>
      <c r="JK104" s="20"/>
      <c r="JL104" s="20"/>
      <c r="JM104" s="20"/>
      <c r="JN104" s="20"/>
      <c r="JO104" s="20"/>
      <c r="JP104" s="20"/>
      <c r="JQ104" s="20"/>
      <c r="JR104" s="20"/>
      <c r="JS104" s="20"/>
      <c r="JT104" s="20"/>
      <c r="JU104" s="20"/>
      <c r="JV104" s="20"/>
      <c r="JW104" s="20"/>
      <c r="JX104" s="20"/>
      <c r="JY104" s="20"/>
      <c r="JZ104" s="20"/>
      <c r="KA104" s="20"/>
      <c r="KB104" s="20"/>
      <c r="KC104" s="20"/>
      <c r="KD104" s="20"/>
      <c r="KE104" s="20"/>
      <c r="KF104" s="20"/>
      <c r="KG104" s="20"/>
      <c r="KH104" s="20"/>
      <c r="KI104" s="20"/>
      <c r="KJ104" s="20"/>
      <c r="KK104" s="20"/>
      <c r="KL104" s="20"/>
      <c r="KM104" s="20"/>
      <c r="KN104" s="20"/>
      <c r="KO104" s="20"/>
      <c r="KP104" s="20"/>
      <c r="KQ104" s="20"/>
      <c r="KR104" s="20"/>
      <c r="KS104" s="20"/>
      <c r="KT104" s="20"/>
      <c r="KU104" s="20"/>
      <c r="KV104" s="20"/>
      <c r="KW104" s="20"/>
      <c r="KX104" s="20"/>
      <c r="KY104" s="20"/>
      <c r="KZ104" s="20"/>
      <c r="LA104" s="20"/>
      <c r="LB104" s="20"/>
      <c r="LC104" s="20"/>
      <c r="LD104" s="20"/>
      <c r="LE104" s="20"/>
      <c r="LF104" s="20"/>
      <c r="LG104" s="20"/>
      <c r="LH104" s="20"/>
      <c r="LI104" s="20"/>
      <c r="LJ104" s="20"/>
      <c r="LK104" s="20"/>
      <c r="LL104" s="20"/>
      <c r="LM104" s="20"/>
      <c r="LN104" s="20"/>
      <c r="LO104" s="20"/>
      <c r="LP104" s="20"/>
      <c r="LQ104" s="20"/>
      <c r="LR104" s="20"/>
      <c r="LS104" s="20"/>
      <c r="LT104" s="20"/>
      <c r="LU104" s="20"/>
      <c r="LV104" s="20"/>
      <c r="LW104" s="20"/>
      <c r="LX104" s="20"/>
      <c r="LY104" s="20"/>
      <c r="LZ104" s="20"/>
      <c r="MA104" s="20"/>
      <c r="MB104" s="20"/>
      <c r="MC104" s="20"/>
      <c r="MD104" s="20"/>
      <c r="ME104" s="20"/>
      <c r="MF104" s="20"/>
      <c r="MG104" s="20"/>
      <c r="MH104" s="20"/>
      <c r="MI104" s="20"/>
      <c r="MJ104" s="20"/>
      <c r="MK104" s="20"/>
      <c r="ML104" s="20"/>
      <c r="MM104" s="20"/>
      <c r="MN104" s="20"/>
      <c r="MO104" s="20"/>
      <c r="MP104" s="20"/>
      <c r="MQ104" s="20"/>
      <c r="MR104" s="20"/>
      <c r="MS104" s="20"/>
      <c r="MT104" s="20"/>
      <c r="MU104" s="20"/>
      <c r="MV104" s="20"/>
      <c r="MW104" s="20"/>
      <c r="MX104" s="20"/>
      <c r="MY104" s="20"/>
      <c r="MZ104" s="20"/>
      <c r="NA104" s="20"/>
      <c r="NB104" s="20"/>
      <c r="NC104" s="20"/>
      <c r="ND104" s="20"/>
      <c r="NE104" s="20"/>
      <c r="NF104" s="20"/>
      <c r="NG104" s="20"/>
      <c r="NH104" s="20"/>
      <c r="NI104" s="20"/>
      <c r="NJ104" s="20"/>
      <c r="NK104" s="20"/>
      <c r="NL104" s="20"/>
      <c r="NM104" s="20"/>
      <c r="NN104" s="20"/>
      <c r="NO104" s="20"/>
      <c r="NP104" s="20"/>
      <c r="NQ104" s="20"/>
      <c r="NR104" s="20"/>
      <c r="NS104" s="20"/>
      <c r="NT104" s="20"/>
      <c r="NU104" s="20"/>
      <c r="NV104" s="20"/>
      <c r="NW104" s="20"/>
      <c r="NX104" s="20"/>
      <c r="NY104" s="20"/>
      <c r="NZ104" s="20"/>
      <c r="OA104" s="20"/>
      <c r="OB104" s="20"/>
      <c r="OC104" s="20"/>
    </row>
    <row r="105" spans="29:393" hidden="1" thickTop="1" thickBot="1" x14ac:dyDescent="0.25">
      <c r="AC105" s="13"/>
      <c r="AD105" s="13"/>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c r="EU105" s="20"/>
      <c r="EV105" s="20"/>
      <c r="EW105" s="20"/>
      <c r="EX105" s="20"/>
      <c r="EY105" s="20"/>
      <c r="EZ105" s="20"/>
      <c r="FA105" s="20"/>
      <c r="FB105" s="20"/>
      <c r="FC105" s="20"/>
      <c r="FD105" s="20"/>
      <c r="FE105" s="20"/>
      <c r="FF105" s="20"/>
      <c r="FG105" s="20"/>
      <c r="FH105" s="20"/>
      <c r="FI105" s="20"/>
      <c r="FJ105" s="20"/>
      <c r="FK105" s="20"/>
      <c r="FL105" s="20"/>
      <c r="FM105" s="20"/>
      <c r="FN105" s="20"/>
      <c r="FO105" s="20"/>
      <c r="FP105" s="20"/>
      <c r="FQ105" s="20"/>
      <c r="FR105" s="20"/>
      <c r="FS105" s="20"/>
      <c r="FT105" s="20"/>
      <c r="FU105" s="20"/>
      <c r="FV105" s="20"/>
      <c r="FW105" s="20"/>
      <c r="FX105" s="20"/>
      <c r="FY105" s="20"/>
      <c r="FZ105" s="20"/>
      <c r="GA105" s="20"/>
      <c r="GB105" s="20"/>
      <c r="GC105" s="20"/>
      <c r="GD105" s="20"/>
      <c r="GE105" s="20"/>
      <c r="GF105" s="20"/>
      <c r="GG105" s="20"/>
      <c r="GH105" s="20"/>
      <c r="GI105" s="20"/>
      <c r="GJ105" s="20"/>
      <c r="GK105" s="20"/>
      <c r="GL105" s="20"/>
      <c r="GM105" s="20"/>
      <c r="GN105" s="20"/>
      <c r="GO105" s="20"/>
      <c r="GP105" s="20"/>
      <c r="GQ105" s="20"/>
      <c r="GR105" s="20"/>
      <c r="GS105" s="20"/>
      <c r="GT105" s="20"/>
      <c r="GU105" s="20"/>
      <c r="GV105" s="20"/>
      <c r="GW105" s="20"/>
      <c r="GX105" s="20"/>
      <c r="GY105" s="20"/>
      <c r="GZ105" s="20"/>
      <c r="HA105" s="20"/>
      <c r="HB105" s="20"/>
      <c r="HC105" s="20"/>
      <c r="HD105" s="20"/>
      <c r="HE105" s="20"/>
      <c r="HF105" s="20"/>
      <c r="HG105" s="20"/>
      <c r="HH105" s="20"/>
      <c r="HI105" s="20"/>
      <c r="HJ105" s="20"/>
      <c r="HK105" s="20"/>
      <c r="HL105" s="20"/>
      <c r="HM105" s="20"/>
      <c r="HN105" s="20"/>
      <c r="HO105" s="20"/>
      <c r="HP105" s="20"/>
      <c r="HQ105" s="20"/>
      <c r="HR105" s="20"/>
      <c r="HS105" s="20"/>
      <c r="HT105" s="20"/>
      <c r="HU105" s="20"/>
      <c r="HV105" s="20"/>
      <c r="HW105" s="20"/>
      <c r="HX105" s="20"/>
      <c r="HY105" s="20"/>
      <c r="HZ105" s="20"/>
      <c r="IA105" s="20"/>
      <c r="IB105" s="20"/>
      <c r="IC105" s="20"/>
      <c r="ID105" s="20"/>
      <c r="IE105" s="20"/>
      <c r="IF105" s="20"/>
      <c r="IG105" s="20"/>
      <c r="IH105" s="20"/>
      <c r="II105" s="20"/>
      <c r="IJ105" s="20"/>
      <c r="IK105" s="20"/>
      <c r="IL105" s="20"/>
      <c r="IM105" s="20"/>
      <c r="IN105" s="20"/>
      <c r="IO105" s="20"/>
      <c r="IP105" s="20"/>
      <c r="IQ105" s="20"/>
      <c r="IR105" s="20"/>
      <c r="IS105" s="20"/>
      <c r="IT105" s="20"/>
      <c r="IU105" s="20"/>
      <c r="IV105" s="20"/>
      <c r="IW105" s="20"/>
      <c r="IX105" s="20"/>
      <c r="IY105" s="20"/>
      <c r="IZ105" s="20"/>
      <c r="JA105" s="20"/>
      <c r="JB105" s="20"/>
      <c r="JC105" s="20"/>
      <c r="JD105" s="20"/>
      <c r="JE105" s="20"/>
      <c r="JF105" s="20"/>
      <c r="JG105" s="20"/>
      <c r="JH105" s="20"/>
      <c r="JI105" s="20"/>
      <c r="JJ105" s="20"/>
      <c r="JK105" s="20"/>
      <c r="JL105" s="20"/>
      <c r="JM105" s="20"/>
      <c r="JN105" s="20"/>
      <c r="JO105" s="20"/>
      <c r="JP105" s="20"/>
      <c r="JQ105" s="20"/>
      <c r="JR105" s="20"/>
      <c r="JS105" s="20"/>
      <c r="JT105" s="20"/>
      <c r="JU105" s="20"/>
      <c r="JV105" s="20"/>
      <c r="JW105" s="20"/>
      <c r="JX105" s="20"/>
      <c r="JY105" s="20"/>
      <c r="JZ105" s="20"/>
      <c r="KA105" s="20"/>
      <c r="KB105" s="20"/>
      <c r="KC105" s="20"/>
      <c r="KD105" s="20"/>
      <c r="KE105" s="20"/>
      <c r="KF105" s="20"/>
      <c r="KG105" s="20"/>
      <c r="KH105" s="20"/>
      <c r="KI105" s="20"/>
      <c r="KJ105" s="20"/>
      <c r="KK105" s="20"/>
      <c r="KL105" s="20"/>
      <c r="KM105" s="20"/>
      <c r="KN105" s="20"/>
      <c r="KO105" s="20"/>
      <c r="KP105" s="20"/>
      <c r="KQ105" s="20"/>
      <c r="KR105" s="20"/>
      <c r="KS105" s="20"/>
      <c r="KT105" s="20"/>
      <c r="KU105" s="20"/>
      <c r="KV105" s="20"/>
      <c r="KW105" s="20"/>
      <c r="KX105" s="20"/>
      <c r="KY105" s="20"/>
      <c r="KZ105" s="20"/>
      <c r="LA105" s="20"/>
      <c r="LB105" s="20"/>
      <c r="LC105" s="20"/>
      <c r="LD105" s="20"/>
      <c r="LE105" s="20"/>
      <c r="LF105" s="20"/>
      <c r="LG105" s="20"/>
      <c r="LH105" s="20"/>
      <c r="LI105" s="20"/>
      <c r="LJ105" s="20"/>
      <c r="LK105" s="20"/>
      <c r="LL105" s="20"/>
      <c r="LM105" s="20"/>
      <c r="LN105" s="20"/>
      <c r="LO105" s="20"/>
      <c r="LP105" s="20"/>
      <c r="LQ105" s="20"/>
      <c r="LR105" s="20"/>
      <c r="LS105" s="20"/>
      <c r="LT105" s="20"/>
      <c r="LU105" s="20"/>
      <c r="LV105" s="20"/>
      <c r="LW105" s="20"/>
      <c r="LX105" s="20"/>
      <c r="LY105" s="20"/>
      <c r="LZ105" s="20"/>
      <c r="MA105" s="20"/>
      <c r="MB105" s="20"/>
      <c r="MC105" s="20"/>
      <c r="MD105" s="20"/>
      <c r="ME105" s="20"/>
      <c r="MF105" s="20"/>
      <c r="MG105" s="20"/>
      <c r="MH105" s="20"/>
      <c r="MI105" s="20"/>
      <c r="MJ105" s="20"/>
      <c r="MK105" s="20"/>
      <c r="ML105" s="20"/>
      <c r="MM105" s="20"/>
      <c r="MN105" s="20"/>
      <c r="MO105" s="20"/>
      <c r="MP105" s="20"/>
      <c r="MQ105" s="20"/>
      <c r="MR105" s="20"/>
      <c r="MS105" s="20"/>
      <c r="MT105" s="20"/>
      <c r="MU105" s="20"/>
      <c r="MV105" s="20"/>
      <c r="MW105" s="20"/>
      <c r="MX105" s="20"/>
      <c r="MY105" s="20"/>
      <c r="MZ105" s="20"/>
      <c r="NA105" s="20"/>
      <c r="NB105" s="20"/>
      <c r="NC105" s="20"/>
      <c r="ND105" s="20"/>
      <c r="NE105" s="20"/>
      <c r="NF105" s="20"/>
      <c r="NG105" s="20"/>
      <c r="NH105" s="20"/>
      <c r="NI105" s="20"/>
      <c r="NJ105" s="20"/>
      <c r="NK105" s="20"/>
      <c r="NL105" s="20"/>
      <c r="NM105" s="20"/>
      <c r="NN105" s="20"/>
      <c r="NO105" s="20"/>
      <c r="NP105" s="20"/>
      <c r="NQ105" s="20"/>
      <c r="NR105" s="20"/>
      <c r="NS105" s="20"/>
      <c r="NT105" s="20"/>
      <c r="NU105" s="20"/>
      <c r="NV105" s="20"/>
      <c r="NW105" s="20"/>
      <c r="NX105" s="20"/>
      <c r="NY105" s="20"/>
      <c r="NZ105" s="20"/>
      <c r="OA105" s="20"/>
      <c r="OB105" s="20"/>
      <c r="OC105" s="20"/>
    </row>
    <row r="106" spans="29:393" hidden="1" thickTop="1" thickBot="1" x14ac:dyDescent="0.25">
      <c r="AC106" s="13"/>
      <c r="AD106" s="13"/>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c r="EQ106" s="20"/>
      <c r="ER106" s="20"/>
      <c r="ES106" s="20"/>
      <c r="ET106" s="20"/>
      <c r="EU106" s="20"/>
      <c r="EV106" s="20"/>
      <c r="EW106" s="20"/>
      <c r="EX106" s="20"/>
      <c r="EY106" s="20"/>
      <c r="EZ106" s="20"/>
      <c r="FA106" s="20"/>
      <c r="FB106" s="20"/>
      <c r="FC106" s="20"/>
      <c r="FD106" s="20"/>
      <c r="FE106" s="20"/>
      <c r="FF106" s="20"/>
      <c r="FG106" s="20"/>
      <c r="FH106" s="20"/>
      <c r="FI106" s="20"/>
      <c r="FJ106" s="20"/>
      <c r="FK106" s="20"/>
      <c r="FL106" s="20"/>
      <c r="FM106" s="20"/>
      <c r="FN106" s="20"/>
      <c r="FO106" s="20"/>
      <c r="FP106" s="20"/>
      <c r="FQ106" s="20"/>
      <c r="FR106" s="20"/>
      <c r="FS106" s="20"/>
      <c r="FT106" s="20"/>
      <c r="FU106" s="20"/>
      <c r="FV106" s="20"/>
      <c r="FW106" s="20"/>
      <c r="FX106" s="20"/>
      <c r="FY106" s="20"/>
      <c r="FZ106" s="20"/>
      <c r="GA106" s="20"/>
      <c r="GB106" s="20"/>
      <c r="GC106" s="20"/>
      <c r="GD106" s="20"/>
      <c r="GE106" s="20"/>
      <c r="GF106" s="20"/>
      <c r="GG106" s="20"/>
      <c r="GH106" s="20"/>
      <c r="GI106" s="20"/>
      <c r="GJ106" s="20"/>
      <c r="GK106" s="20"/>
      <c r="GL106" s="20"/>
      <c r="GM106" s="20"/>
      <c r="GN106" s="20"/>
      <c r="GO106" s="20"/>
      <c r="GP106" s="20"/>
      <c r="GQ106" s="20"/>
      <c r="GR106" s="20"/>
      <c r="GS106" s="20"/>
      <c r="GT106" s="20"/>
      <c r="GU106" s="20"/>
      <c r="GV106" s="20"/>
      <c r="GW106" s="20"/>
      <c r="GX106" s="20"/>
      <c r="GY106" s="20"/>
      <c r="GZ106" s="20"/>
      <c r="HA106" s="20"/>
      <c r="HB106" s="20"/>
      <c r="HC106" s="20"/>
      <c r="HD106" s="20"/>
      <c r="HE106" s="20"/>
      <c r="HF106" s="20"/>
      <c r="HG106" s="20"/>
      <c r="HH106" s="20"/>
      <c r="HI106" s="20"/>
      <c r="HJ106" s="20"/>
      <c r="HK106" s="20"/>
      <c r="HL106" s="20"/>
      <c r="HM106" s="20"/>
      <c r="HN106" s="20"/>
      <c r="HO106" s="20"/>
      <c r="HP106" s="20"/>
      <c r="HQ106" s="20"/>
      <c r="HR106" s="20"/>
      <c r="HS106" s="20"/>
      <c r="HT106" s="20"/>
      <c r="HU106" s="20"/>
      <c r="HV106" s="20"/>
      <c r="HW106" s="20"/>
      <c r="HX106" s="20"/>
      <c r="HY106" s="20"/>
      <c r="HZ106" s="20"/>
      <c r="IA106" s="20"/>
      <c r="IB106" s="20"/>
      <c r="IC106" s="20"/>
      <c r="ID106" s="20"/>
      <c r="IE106" s="20"/>
      <c r="IF106" s="20"/>
      <c r="IG106" s="20"/>
      <c r="IH106" s="20"/>
      <c r="II106" s="20"/>
      <c r="IJ106" s="20"/>
      <c r="IK106" s="20"/>
      <c r="IL106" s="20"/>
      <c r="IM106" s="20"/>
      <c r="IN106" s="20"/>
      <c r="IO106" s="20"/>
      <c r="IP106" s="20"/>
      <c r="IQ106" s="20"/>
      <c r="IR106" s="20"/>
      <c r="IS106" s="20"/>
      <c r="IT106" s="20"/>
      <c r="IU106" s="20"/>
      <c r="IV106" s="20"/>
      <c r="IW106" s="20"/>
      <c r="IX106" s="20"/>
      <c r="IY106" s="20"/>
      <c r="IZ106" s="20"/>
      <c r="JA106" s="20"/>
      <c r="JB106" s="20"/>
      <c r="JC106" s="20"/>
      <c r="JD106" s="20"/>
      <c r="JE106" s="20"/>
      <c r="JF106" s="20"/>
      <c r="JG106" s="20"/>
      <c r="JH106" s="20"/>
      <c r="JI106" s="20"/>
      <c r="JJ106" s="20"/>
      <c r="JK106" s="20"/>
      <c r="JL106" s="20"/>
      <c r="JM106" s="20"/>
      <c r="JN106" s="20"/>
      <c r="JO106" s="20"/>
      <c r="JP106" s="20"/>
      <c r="JQ106" s="20"/>
      <c r="JR106" s="20"/>
      <c r="JS106" s="20"/>
      <c r="JT106" s="20"/>
      <c r="JU106" s="20"/>
      <c r="JV106" s="20"/>
      <c r="JW106" s="20"/>
      <c r="JX106" s="20"/>
      <c r="JY106" s="20"/>
      <c r="JZ106" s="20"/>
      <c r="KA106" s="20"/>
      <c r="KB106" s="20"/>
      <c r="KC106" s="20"/>
      <c r="KD106" s="20"/>
      <c r="KE106" s="20"/>
      <c r="KF106" s="20"/>
      <c r="KG106" s="20"/>
      <c r="KH106" s="20"/>
      <c r="KI106" s="20"/>
      <c r="KJ106" s="20"/>
      <c r="KK106" s="20"/>
      <c r="KL106" s="20"/>
      <c r="KM106" s="20"/>
      <c r="KN106" s="20"/>
      <c r="KO106" s="20"/>
      <c r="KP106" s="20"/>
      <c r="KQ106" s="20"/>
      <c r="KR106" s="20"/>
      <c r="KS106" s="20"/>
      <c r="KT106" s="20"/>
      <c r="KU106" s="20"/>
      <c r="KV106" s="20"/>
      <c r="KW106" s="20"/>
      <c r="KX106" s="20"/>
      <c r="KY106" s="20"/>
      <c r="KZ106" s="20"/>
      <c r="LA106" s="20"/>
      <c r="LB106" s="20"/>
      <c r="LC106" s="20"/>
      <c r="LD106" s="20"/>
      <c r="LE106" s="20"/>
      <c r="LF106" s="20"/>
      <c r="LG106" s="20"/>
      <c r="LH106" s="20"/>
      <c r="LI106" s="20"/>
      <c r="LJ106" s="20"/>
      <c r="LK106" s="20"/>
      <c r="LL106" s="20"/>
      <c r="LM106" s="20"/>
      <c r="LN106" s="20"/>
      <c r="LO106" s="20"/>
      <c r="LP106" s="20"/>
      <c r="LQ106" s="20"/>
      <c r="LR106" s="20"/>
      <c r="LS106" s="20"/>
      <c r="LT106" s="20"/>
      <c r="LU106" s="20"/>
      <c r="LV106" s="20"/>
      <c r="LW106" s="20"/>
      <c r="LX106" s="20"/>
      <c r="LY106" s="20"/>
      <c r="LZ106" s="20"/>
      <c r="MA106" s="20"/>
      <c r="MB106" s="20"/>
      <c r="MC106" s="20"/>
      <c r="MD106" s="20"/>
      <c r="ME106" s="20"/>
      <c r="MF106" s="20"/>
      <c r="MG106" s="20"/>
      <c r="MH106" s="20"/>
      <c r="MI106" s="20"/>
      <c r="MJ106" s="20"/>
      <c r="MK106" s="20"/>
      <c r="ML106" s="20"/>
      <c r="MM106" s="20"/>
      <c r="MN106" s="20"/>
      <c r="MO106" s="20"/>
      <c r="MP106" s="20"/>
      <c r="MQ106" s="20"/>
      <c r="MR106" s="20"/>
      <c r="MS106" s="20"/>
      <c r="MT106" s="20"/>
      <c r="MU106" s="20"/>
      <c r="MV106" s="20"/>
      <c r="MW106" s="20"/>
      <c r="MX106" s="20"/>
      <c r="MY106" s="20"/>
      <c r="MZ106" s="20"/>
      <c r="NA106" s="20"/>
      <c r="NB106" s="20"/>
      <c r="NC106" s="20"/>
      <c r="ND106" s="20"/>
      <c r="NE106" s="20"/>
      <c r="NF106" s="20"/>
      <c r="NG106" s="20"/>
      <c r="NH106" s="20"/>
      <c r="NI106" s="20"/>
      <c r="NJ106" s="20"/>
      <c r="NK106" s="20"/>
      <c r="NL106" s="20"/>
      <c r="NM106" s="20"/>
      <c r="NN106" s="20"/>
      <c r="NO106" s="20"/>
      <c r="NP106" s="20"/>
      <c r="NQ106" s="20"/>
      <c r="NR106" s="20"/>
      <c r="NS106" s="20"/>
      <c r="NT106" s="20"/>
      <c r="NU106" s="20"/>
      <c r="NV106" s="20"/>
      <c r="NW106" s="20"/>
      <c r="NX106" s="20"/>
      <c r="NY106" s="20"/>
      <c r="NZ106" s="20"/>
      <c r="OA106" s="20"/>
      <c r="OB106" s="20"/>
      <c r="OC106" s="20"/>
    </row>
    <row r="107" spans="29:393" hidden="1" thickTop="1" thickBot="1" x14ac:dyDescent="0.25">
      <c r="AC107" s="13"/>
      <c r="AD107" s="13"/>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c r="FA107" s="20"/>
      <c r="FB107" s="20"/>
      <c r="FC107" s="20"/>
      <c r="FD107" s="20"/>
      <c r="FE107" s="20"/>
      <c r="FF107" s="20"/>
      <c r="FG107" s="20"/>
      <c r="FH107" s="20"/>
      <c r="FI107" s="20"/>
      <c r="FJ107" s="20"/>
      <c r="FK107" s="20"/>
      <c r="FL107" s="20"/>
      <c r="FM107" s="20"/>
      <c r="FN107" s="20"/>
      <c r="FO107" s="20"/>
      <c r="FP107" s="20"/>
      <c r="FQ107" s="20"/>
      <c r="FR107" s="20"/>
      <c r="FS107" s="20"/>
      <c r="FT107" s="20"/>
      <c r="FU107" s="20"/>
      <c r="FV107" s="20"/>
      <c r="FW107" s="20"/>
      <c r="FX107" s="20"/>
      <c r="FY107" s="20"/>
      <c r="FZ107" s="20"/>
      <c r="GA107" s="20"/>
      <c r="GB107" s="20"/>
      <c r="GC107" s="20"/>
      <c r="GD107" s="20"/>
      <c r="GE107" s="20"/>
      <c r="GF107" s="20"/>
      <c r="GG107" s="20"/>
      <c r="GH107" s="20"/>
      <c r="GI107" s="20"/>
      <c r="GJ107" s="20"/>
      <c r="GK107" s="20"/>
      <c r="GL107" s="20"/>
      <c r="GM107" s="20"/>
      <c r="GN107" s="20"/>
      <c r="GO107" s="20"/>
      <c r="GP107" s="20"/>
      <c r="GQ107" s="20"/>
      <c r="GR107" s="20"/>
      <c r="GS107" s="20"/>
      <c r="GT107" s="20"/>
      <c r="GU107" s="20"/>
      <c r="GV107" s="20"/>
      <c r="GW107" s="20"/>
      <c r="GX107" s="20"/>
      <c r="GY107" s="20"/>
      <c r="GZ107" s="20"/>
      <c r="HA107" s="20"/>
      <c r="HB107" s="20"/>
      <c r="HC107" s="20"/>
      <c r="HD107" s="20"/>
      <c r="HE107" s="20"/>
      <c r="HF107" s="20"/>
      <c r="HG107" s="20"/>
      <c r="HH107" s="20"/>
      <c r="HI107" s="20"/>
      <c r="HJ107" s="20"/>
      <c r="HK107" s="20"/>
      <c r="HL107" s="20"/>
      <c r="HM107" s="20"/>
      <c r="HN107" s="20"/>
      <c r="HO107" s="20"/>
      <c r="HP107" s="20"/>
      <c r="HQ107" s="20"/>
      <c r="HR107" s="20"/>
      <c r="HS107" s="20"/>
      <c r="HT107" s="20"/>
      <c r="HU107" s="20"/>
      <c r="HV107" s="20"/>
      <c r="HW107" s="20"/>
      <c r="HX107" s="20"/>
      <c r="HY107" s="20"/>
      <c r="HZ107" s="20"/>
      <c r="IA107" s="20"/>
      <c r="IB107" s="20"/>
      <c r="IC107" s="20"/>
      <c r="ID107" s="20"/>
      <c r="IE107" s="20"/>
      <c r="IF107" s="20"/>
      <c r="IG107" s="20"/>
      <c r="IH107" s="20"/>
      <c r="II107" s="20"/>
      <c r="IJ107" s="20"/>
      <c r="IK107" s="20"/>
      <c r="IL107" s="20"/>
      <c r="IM107" s="20"/>
      <c r="IN107" s="20"/>
      <c r="IO107" s="20"/>
      <c r="IP107" s="20"/>
      <c r="IQ107" s="20"/>
      <c r="IR107" s="20"/>
      <c r="IS107" s="20"/>
      <c r="IT107" s="20"/>
      <c r="IU107" s="20"/>
      <c r="IV107" s="20"/>
      <c r="IW107" s="20"/>
      <c r="IX107" s="20"/>
      <c r="IY107" s="20"/>
      <c r="IZ107" s="20"/>
      <c r="JA107" s="20"/>
      <c r="JB107" s="20"/>
      <c r="JC107" s="20"/>
      <c r="JD107" s="20"/>
      <c r="JE107" s="20"/>
      <c r="JF107" s="20"/>
      <c r="JG107" s="20"/>
      <c r="JH107" s="20"/>
      <c r="JI107" s="20"/>
      <c r="JJ107" s="20"/>
      <c r="JK107" s="20"/>
      <c r="JL107" s="20"/>
      <c r="JM107" s="20"/>
      <c r="JN107" s="20"/>
      <c r="JO107" s="20"/>
      <c r="JP107" s="20"/>
      <c r="JQ107" s="20"/>
      <c r="JR107" s="20"/>
      <c r="JS107" s="20"/>
      <c r="JT107" s="20"/>
      <c r="JU107" s="20"/>
      <c r="JV107" s="20"/>
      <c r="JW107" s="20"/>
      <c r="JX107" s="20"/>
      <c r="JY107" s="20"/>
      <c r="JZ107" s="20"/>
      <c r="KA107" s="20"/>
      <c r="KB107" s="20"/>
      <c r="KC107" s="20"/>
      <c r="KD107" s="20"/>
      <c r="KE107" s="20"/>
      <c r="KF107" s="20"/>
      <c r="KG107" s="20"/>
      <c r="KH107" s="20"/>
      <c r="KI107" s="20"/>
      <c r="KJ107" s="20"/>
      <c r="KK107" s="20"/>
      <c r="KL107" s="20"/>
      <c r="KM107" s="20"/>
      <c r="KN107" s="20"/>
      <c r="KO107" s="20"/>
      <c r="KP107" s="20"/>
      <c r="KQ107" s="20"/>
      <c r="KR107" s="20"/>
      <c r="KS107" s="20"/>
      <c r="KT107" s="20"/>
      <c r="KU107" s="20"/>
      <c r="KV107" s="20"/>
      <c r="KW107" s="20"/>
      <c r="KX107" s="20"/>
      <c r="KY107" s="20"/>
      <c r="KZ107" s="20"/>
      <c r="LA107" s="20"/>
      <c r="LB107" s="20"/>
      <c r="LC107" s="20"/>
      <c r="LD107" s="20"/>
      <c r="LE107" s="20"/>
      <c r="LF107" s="20"/>
      <c r="LG107" s="20"/>
      <c r="LH107" s="20"/>
      <c r="LI107" s="20"/>
      <c r="LJ107" s="20"/>
      <c r="LK107" s="20"/>
      <c r="LL107" s="20"/>
      <c r="LM107" s="20"/>
      <c r="LN107" s="20"/>
      <c r="LO107" s="20"/>
      <c r="LP107" s="20"/>
      <c r="LQ107" s="20"/>
      <c r="LR107" s="20"/>
      <c r="LS107" s="20"/>
      <c r="LT107" s="20"/>
      <c r="LU107" s="20"/>
      <c r="LV107" s="20"/>
      <c r="LW107" s="20"/>
      <c r="LX107" s="20"/>
      <c r="LY107" s="20"/>
      <c r="LZ107" s="20"/>
      <c r="MA107" s="20"/>
      <c r="MB107" s="20"/>
      <c r="MC107" s="20"/>
      <c r="MD107" s="20"/>
      <c r="ME107" s="20"/>
      <c r="MF107" s="20"/>
      <c r="MG107" s="20"/>
      <c r="MH107" s="20"/>
      <c r="MI107" s="20"/>
      <c r="MJ107" s="20"/>
      <c r="MK107" s="20"/>
      <c r="ML107" s="20"/>
      <c r="MM107" s="20"/>
      <c r="MN107" s="20"/>
      <c r="MO107" s="20"/>
      <c r="MP107" s="20"/>
      <c r="MQ107" s="20"/>
      <c r="MR107" s="20"/>
      <c r="MS107" s="20"/>
      <c r="MT107" s="20"/>
      <c r="MU107" s="20"/>
      <c r="MV107" s="20"/>
      <c r="MW107" s="20"/>
      <c r="MX107" s="20"/>
      <c r="MY107" s="20"/>
      <c r="MZ107" s="20"/>
      <c r="NA107" s="20"/>
      <c r="NB107" s="20"/>
      <c r="NC107" s="20"/>
      <c r="ND107" s="20"/>
      <c r="NE107" s="20"/>
      <c r="NF107" s="20"/>
      <c r="NG107" s="20"/>
      <c r="NH107" s="20"/>
      <c r="NI107" s="20"/>
      <c r="NJ107" s="20"/>
      <c r="NK107" s="20"/>
      <c r="NL107" s="20"/>
      <c r="NM107" s="20"/>
      <c r="NN107" s="20"/>
      <c r="NO107" s="20"/>
      <c r="NP107" s="20"/>
      <c r="NQ107" s="20"/>
      <c r="NR107" s="20"/>
      <c r="NS107" s="20"/>
      <c r="NT107" s="20"/>
      <c r="NU107" s="20"/>
      <c r="NV107" s="20"/>
      <c r="NW107" s="20"/>
      <c r="NX107" s="20"/>
      <c r="NY107" s="20"/>
      <c r="NZ107" s="20"/>
      <c r="OA107" s="20"/>
      <c r="OB107" s="20"/>
      <c r="OC107" s="20"/>
    </row>
    <row r="108" spans="29:393" hidden="1" thickTop="1" thickBot="1" x14ac:dyDescent="0.25">
      <c r="AC108" s="13"/>
      <c r="AD108" s="13"/>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U108" s="20"/>
      <c r="EV108" s="20"/>
      <c r="EW108" s="20"/>
      <c r="EX108" s="20"/>
      <c r="EY108" s="20"/>
      <c r="EZ108" s="20"/>
      <c r="FA108" s="20"/>
      <c r="FB108" s="20"/>
      <c r="FC108" s="20"/>
      <c r="FD108" s="20"/>
      <c r="FE108" s="20"/>
      <c r="FF108" s="20"/>
      <c r="FG108" s="20"/>
      <c r="FH108" s="20"/>
      <c r="FI108" s="20"/>
      <c r="FJ108" s="20"/>
      <c r="FK108" s="20"/>
      <c r="FL108" s="20"/>
      <c r="FM108" s="20"/>
      <c r="FN108" s="20"/>
      <c r="FO108" s="20"/>
      <c r="FP108" s="20"/>
      <c r="FQ108" s="20"/>
      <c r="FR108" s="20"/>
      <c r="FS108" s="20"/>
      <c r="FT108" s="20"/>
      <c r="FU108" s="20"/>
      <c r="FV108" s="20"/>
      <c r="FW108" s="20"/>
      <c r="FX108" s="20"/>
      <c r="FY108" s="20"/>
      <c r="FZ108" s="20"/>
      <c r="GA108" s="20"/>
      <c r="GB108" s="20"/>
      <c r="GC108" s="20"/>
      <c r="GD108" s="20"/>
      <c r="GE108" s="20"/>
      <c r="GF108" s="20"/>
      <c r="GG108" s="20"/>
      <c r="GH108" s="20"/>
      <c r="GI108" s="20"/>
      <c r="GJ108" s="20"/>
      <c r="GK108" s="20"/>
      <c r="GL108" s="20"/>
      <c r="GM108" s="20"/>
      <c r="GN108" s="20"/>
      <c r="GO108" s="20"/>
      <c r="GP108" s="20"/>
      <c r="GQ108" s="20"/>
      <c r="GR108" s="20"/>
      <c r="GS108" s="20"/>
      <c r="GT108" s="20"/>
      <c r="GU108" s="20"/>
      <c r="GV108" s="20"/>
      <c r="GW108" s="20"/>
      <c r="GX108" s="20"/>
      <c r="GY108" s="20"/>
      <c r="GZ108" s="20"/>
      <c r="HA108" s="20"/>
      <c r="HB108" s="20"/>
      <c r="HC108" s="20"/>
      <c r="HD108" s="20"/>
      <c r="HE108" s="20"/>
      <c r="HF108" s="20"/>
      <c r="HG108" s="20"/>
      <c r="HH108" s="20"/>
      <c r="HI108" s="20"/>
      <c r="HJ108" s="20"/>
      <c r="HK108" s="20"/>
      <c r="HL108" s="20"/>
      <c r="HM108" s="20"/>
      <c r="HN108" s="20"/>
      <c r="HO108" s="20"/>
      <c r="HP108" s="20"/>
      <c r="HQ108" s="20"/>
      <c r="HR108" s="20"/>
      <c r="HS108" s="20"/>
      <c r="HT108" s="20"/>
      <c r="HU108" s="20"/>
      <c r="HV108" s="20"/>
      <c r="HW108" s="20"/>
      <c r="HX108" s="20"/>
      <c r="HY108" s="20"/>
      <c r="HZ108" s="20"/>
      <c r="IA108" s="20"/>
      <c r="IB108" s="20"/>
      <c r="IC108" s="20"/>
      <c r="ID108" s="20"/>
      <c r="IE108" s="20"/>
      <c r="IF108" s="20"/>
      <c r="IG108" s="20"/>
      <c r="IH108" s="20"/>
      <c r="II108" s="20"/>
      <c r="IJ108" s="20"/>
      <c r="IK108" s="20"/>
      <c r="IL108" s="20"/>
      <c r="IM108" s="20"/>
      <c r="IN108" s="20"/>
      <c r="IO108" s="20"/>
      <c r="IP108" s="20"/>
      <c r="IQ108" s="20"/>
      <c r="IR108" s="20"/>
      <c r="IS108" s="20"/>
      <c r="IT108" s="20"/>
      <c r="IU108" s="20"/>
      <c r="IV108" s="20"/>
      <c r="IW108" s="20"/>
      <c r="IX108" s="20"/>
      <c r="IY108" s="20"/>
      <c r="IZ108" s="20"/>
      <c r="JA108" s="20"/>
      <c r="JB108" s="20"/>
      <c r="JC108" s="20"/>
      <c r="JD108" s="20"/>
      <c r="JE108" s="20"/>
      <c r="JF108" s="20"/>
      <c r="JG108" s="20"/>
      <c r="JH108" s="20"/>
      <c r="JI108" s="20"/>
      <c r="JJ108" s="20"/>
      <c r="JK108" s="20"/>
      <c r="JL108" s="20"/>
      <c r="JM108" s="20"/>
      <c r="JN108" s="20"/>
      <c r="JO108" s="20"/>
      <c r="JP108" s="20"/>
      <c r="JQ108" s="20"/>
      <c r="JR108" s="20"/>
      <c r="JS108" s="20"/>
      <c r="JT108" s="20"/>
      <c r="JU108" s="20"/>
      <c r="JV108" s="20"/>
      <c r="JW108" s="20"/>
      <c r="JX108" s="20"/>
      <c r="JY108" s="20"/>
      <c r="JZ108" s="20"/>
      <c r="KA108" s="20"/>
      <c r="KB108" s="20"/>
      <c r="KC108" s="20"/>
      <c r="KD108" s="20"/>
      <c r="KE108" s="20"/>
      <c r="KF108" s="20"/>
      <c r="KG108" s="20"/>
      <c r="KH108" s="20"/>
      <c r="KI108" s="20"/>
      <c r="KJ108" s="20"/>
      <c r="KK108" s="20"/>
      <c r="KL108" s="20"/>
      <c r="KM108" s="20"/>
      <c r="KN108" s="20"/>
      <c r="KO108" s="20"/>
      <c r="KP108" s="20"/>
      <c r="KQ108" s="20"/>
      <c r="KR108" s="20"/>
      <c r="KS108" s="20"/>
      <c r="KT108" s="20"/>
      <c r="KU108" s="20"/>
      <c r="KV108" s="20"/>
      <c r="KW108" s="20"/>
      <c r="KX108" s="20"/>
      <c r="KY108" s="20"/>
      <c r="KZ108" s="20"/>
      <c r="LA108" s="20"/>
      <c r="LB108" s="20"/>
      <c r="LC108" s="20"/>
      <c r="LD108" s="20"/>
      <c r="LE108" s="20"/>
      <c r="LF108" s="20"/>
      <c r="LG108" s="20"/>
      <c r="LH108" s="20"/>
      <c r="LI108" s="20"/>
      <c r="LJ108" s="20"/>
      <c r="LK108" s="20"/>
      <c r="LL108" s="20"/>
      <c r="LM108" s="20"/>
      <c r="LN108" s="20"/>
      <c r="LO108" s="20"/>
      <c r="LP108" s="20"/>
      <c r="LQ108" s="20"/>
      <c r="LR108" s="20"/>
      <c r="LS108" s="20"/>
      <c r="LT108" s="20"/>
      <c r="LU108" s="20"/>
      <c r="LV108" s="20"/>
      <c r="LW108" s="20"/>
      <c r="LX108" s="20"/>
      <c r="LY108" s="20"/>
      <c r="LZ108" s="20"/>
      <c r="MA108" s="20"/>
      <c r="MB108" s="20"/>
      <c r="MC108" s="20"/>
      <c r="MD108" s="20"/>
      <c r="ME108" s="20"/>
      <c r="MF108" s="20"/>
      <c r="MG108" s="20"/>
      <c r="MH108" s="20"/>
      <c r="MI108" s="20"/>
      <c r="MJ108" s="20"/>
      <c r="MK108" s="20"/>
      <c r="ML108" s="20"/>
      <c r="MM108" s="20"/>
      <c r="MN108" s="20"/>
      <c r="MO108" s="20"/>
      <c r="MP108" s="20"/>
      <c r="MQ108" s="20"/>
      <c r="MR108" s="20"/>
      <c r="MS108" s="20"/>
      <c r="MT108" s="20"/>
      <c r="MU108" s="20"/>
      <c r="MV108" s="20"/>
      <c r="MW108" s="20"/>
      <c r="MX108" s="20"/>
      <c r="MY108" s="20"/>
      <c r="MZ108" s="20"/>
      <c r="NA108" s="20"/>
      <c r="NB108" s="20"/>
      <c r="NC108" s="20"/>
      <c r="ND108" s="20"/>
      <c r="NE108" s="20"/>
      <c r="NF108" s="20"/>
      <c r="NG108" s="20"/>
      <c r="NH108" s="20"/>
      <c r="NI108" s="20"/>
      <c r="NJ108" s="20"/>
      <c r="NK108" s="20"/>
      <c r="NL108" s="20"/>
      <c r="NM108" s="20"/>
      <c r="NN108" s="20"/>
      <c r="NO108" s="20"/>
      <c r="NP108" s="20"/>
      <c r="NQ108" s="20"/>
      <c r="NR108" s="20"/>
      <c r="NS108" s="20"/>
      <c r="NT108" s="20"/>
      <c r="NU108" s="20"/>
      <c r="NV108" s="20"/>
      <c r="NW108" s="20"/>
      <c r="NX108" s="20"/>
      <c r="NY108" s="20"/>
      <c r="NZ108" s="20"/>
      <c r="OA108" s="20"/>
      <c r="OB108" s="20"/>
      <c r="OC108" s="20"/>
    </row>
    <row r="109" spans="29:393" hidden="1" thickTop="1" thickBot="1" x14ac:dyDescent="0.25">
      <c r="AC109" s="13"/>
      <c r="AD109" s="13"/>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c r="EU109" s="20"/>
      <c r="EV109" s="20"/>
      <c r="EW109" s="20"/>
      <c r="EX109" s="20"/>
      <c r="EY109" s="20"/>
      <c r="EZ109" s="20"/>
      <c r="FA109" s="20"/>
      <c r="FB109" s="20"/>
      <c r="FC109" s="20"/>
      <c r="FD109" s="20"/>
      <c r="FE109" s="20"/>
      <c r="FF109" s="20"/>
      <c r="FG109" s="20"/>
      <c r="FH109" s="20"/>
      <c r="FI109" s="20"/>
      <c r="FJ109" s="20"/>
      <c r="FK109" s="20"/>
      <c r="FL109" s="20"/>
      <c r="FM109" s="20"/>
      <c r="FN109" s="20"/>
      <c r="FO109" s="20"/>
      <c r="FP109" s="20"/>
      <c r="FQ109" s="20"/>
      <c r="FR109" s="20"/>
      <c r="FS109" s="20"/>
      <c r="FT109" s="20"/>
      <c r="FU109" s="20"/>
      <c r="FV109" s="20"/>
      <c r="FW109" s="20"/>
      <c r="FX109" s="20"/>
      <c r="FY109" s="20"/>
      <c r="FZ109" s="20"/>
      <c r="GA109" s="20"/>
      <c r="GB109" s="20"/>
      <c r="GC109" s="20"/>
      <c r="GD109" s="20"/>
      <c r="GE109" s="20"/>
      <c r="GF109" s="20"/>
      <c r="GG109" s="20"/>
      <c r="GH109" s="20"/>
      <c r="GI109" s="20"/>
      <c r="GJ109" s="20"/>
      <c r="GK109" s="20"/>
      <c r="GL109" s="20"/>
      <c r="GM109" s="20"/>
      <c r="GN109" s="20"/>
      <c r="GO109" s="20"/>
      <c r="GP109" s="20"/>
      <c r="GQ109" s="20"/>
      <c r="GR109" s="20"/>
      <c r="GS109" s="20"/>
      <c r="GT109" s="20"/>
      <c r="GU109" s="20"/>
      <c r="GV109" s="20"/>
      <c r="GW109" s="20"/>
      <c r="GX109" s="20"/>
      <c r="GY109" s="20"/>
      <c r="GZ109" s="20"/>
      <c r="HA109" s="20"/>
      <c r="HB109" s="20"/>
      <c r="HC109" s="20"/>
      <c r="HD109" s="20"/>
      <c r="HE109" s="20"/>
      <c r="HF109" s="20"/>
      <c r="HG109" s="20"/>
      <c r="HH109" s="20"/>
      <c r="HI109" s="20"/>
      <c r="HJ109" s="20"/>
      <c r="HK109" s="20"/>
      <c r="HL109" s="20"/>
      <c r="HM109" s="20"/>
      <c r="HN109" s="20"/>
      <c r="HO109" s="20"/>
      <c r="HP109" s="20"/>
      <c r="HQ109" s="20"/>
      <c r="HR109" s="20"/>
      <c r="HS109" s="20"/>
      <c r="HT109" s="20"/>
      <c r="HU109" s="20"/>
      <c r="HV109" s="20"/>
      <c r="HW109" s="20"/>
      <c r="HX109" s="20"/>
      <c r="HY109" s="20"/>
      <c r="HZ109" s="20"/>
      <c r="IA109" s="20"/>
      <c r="IB109" s="20"/>
      <c r="IC109" s="20"/>
      <c r="ID109" s="20"/>
      <c r="IE109" s="20"/>
      <c r="IF109" s="20"/>
      <c r="IG109" s="20"/>
      <c r="IH109" s="20"/>
      <c r="II109" s="20"/>
      <c r="IJ109" s="20"/>
      <c r="IK109" s="20"/>
      <c r="IL109" s="20"/>
      <c r="IM109" s="20"/>
      <c r="IN109" s="20"/>
      <c r="IO109" s="20"/>
      <c r="IP109" s="20"/>
      <c r="IQ109" s="20"/>
      <c r="IR109" s="20"/>
      <c r="IS109" s="20"/>
      <c r="IT109" s="20"/>
      <c r="IU109" s="20"/>
      <c r="IV109" s="20"/>
      <c r="IW109" s="20"/>
      <c r="IX109" s="20"/>
      <c r="IY109" s="20"/>
      <c r="IZ109" s="20"/>
      <c r="JA109" s="20"/>
      <c r="JB109" s="20"/>
      <c r="JC109" s="20"/>
      <c r="JD109" s="20"/>
      <c r="JE109" s="20"/>
      <c r="JF109" s="20"/>
      <c r="JG109" s="20"/>
      <c r="JH109" s="20"/>
      <c r="JI109" s="20"/>
      <c r="JJ109" s="20"/>
      <c r="JK109" s="20"/>
      <c r="JL109" s="20"/>
      <c r="JM109" s="20"/>
      <c r="JN109" s="20"/>
      <c r="JO109" s="20"/>
      <c r="JP109" s="20"/>
      <c r="JQ109" s="20"/>
      <c r="JR109" s="20"/>
      <c r="JS109" s="20"/>
      <c r="JT109" s="20"/>
      <c r="JU109" s="20"/>
      <c r="JV109" s="20"/>
      <c r="JW109" s="20"/>
      <c r="JX109" s="20"/>
      <c r="JY109" s="20"/>
      <c r="JZ109" s="20"/>
      <c r="KA109" s="20"/>
      <c r="KB109" s="20"/>
      <c r="KC109" s="20"/>
      <c r="KD109" s="20"/>
      <c r="KE109" s="20"/>
      <c r="KF109" s="20"/>
      <c r="KG109" s="20"/>
      <c r="KH109" s="20"/>
      <c r="KI109" s="20"/>
      <c r="KJ109" s="20"/>
      <c r="KK109" s="20"/>
      <c r="KL109" s="20"/>
      <c r="KM109" s="20"/>
      <c r="KN109" s="20"/>
      <c r="KO109" s="20"/>
      <c r="KP109" s="20"/>
      <c r="KQ109" s="20"/>
      <c r="KR109" s="20"/>
      <c r="KS109" s="20"/>
      <c r="KT109" s="20"/>
      <c r="KU109" s="20"/>
      <c r="KV109" s="20"/>
      <c r="KW109" s="20"/>
      <c r="KX109" s="20"/>
      <c r="KY109" s="20"/>
      <c r="KZ109" s="20"/>
      <c r="LA109" s="20"/>
      <c r="LB109" s="20"/>
      <c r="LC109" s="20"/>
      <c r="LD109" s="20"/>
      <c r="LE109" s="20"/>
      <c r="LF109" s="20"/>
      <c r="LG109" s="20"/>
      <c r="LH109" s="20"/>
      <c r="LI109" s="20"/>
      <c r="LJ109" s="20"/>
      <c r="LK109" s="20"/>
      <c r="LL109" s="20"/>
      <c r="LM109" s="20"/>
      <c r="LN109" s="20"/>
      <c r="LO109" s="20"/>
      <c r="LP109" s="20"/>
      <c r="LQ109" s="20"/>
      <c r="LR109" s="20"/>
      <c r="LS109" s="20"/>
      <c r="LT109" s="20"/>
      <c r="LU109" s="20"/>
      <c r="LV109" s="20"/>
      <c r="LW109" s="20"/>
      <c r="LX109" s="20"/>
      <c r="LY109" s="20"/>
      <c r="LZ109" s="20"/>
      <c r="MA109" s="20"/>
      <c r="MB109" s="20"/>
      <c r="MC109" s="20"/>
      <c r="MD109" s="20"/>
      <c r="ME109" s="20"/>
      <c r="MF109" s="20"/>
      <c r="MG109" s="20"/>
      <c r="MH109" s="20"/>
      <c r="MI109" s="20"/>
      <c r="MJ109" s="20"/>
      <c r="MK109" s="20"/>
      <c r="ML109" s="20"/>
      <c r="MM109" s="20"/>
      <c r="MN109" s="20"/>
      <c r="MO109" s="20"/>
      <c r="MP109" s="20"/>
      <c r="MQ109" s="20"/>
      <c r="MR109" s="20"/>
      <c r="MS109" s="20"/>
      <c r="MT109" s="20"/>
      <c r="MU109" s="20"/>
      <c r="MV109" s="20"/>
      <c r="MW109" s="20"/>
      <c r="MX109" s="20"/>
      <c r="MY109" s="20"/>
      <c r="MZ109" s="20"/>
      <c r="NA109" s="20"/>
      <c r="NB109" s="20"/>
      <c r="NC109" s="20"/>
      <c r="ND109" s="20"/>
      <c r="NE109" s="20"/>
      <c r="NF109" s="20"/>
      <c r="NG109" s="20"/>
      <c r="NH109" s="20"/>
      <c r="NI109" s="20"/>
      <c r="NJ109" s="20"/>
      <c r="NK109" s="20"/>
      <c r="NL109" s="20"/>
      <c r="NM109" s="20"/>
      <c r="NN109" s="20"/>
      <c r="NO109" s="20"/>
      <c r="NP109" s="20"/>
      <c r="NQ109" s="20"/>
      <c r="NR109" s="20"/>
      <c r="NS109" s="20"/>
      <c r="NT109" s="20"/>
      <c r="NU109" s="20"/>
      <c r="NV109" s="20"/>
      <c r="NW109" s="20"/>
      <c r="NX109" s="20"/>
      <c r="NY109" s="20"/>
      <c r="NZ109" s="20"/>
      <c r="OA109" s="20"/>
      <c r="OB109" s="20"/>
      <c r="OC109" s="20"/>
    </row>
    <row r="110" spans="29:393" hidden="1" thickTop="1" thickBot="1" x14ac:dyDescent="0.25">
      <c r="AC110" s="13"/>
      <c r="AD110" s="13"/>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0"/>
      <c r="EU110" s="20"/>
      <c r="EV110" s="20"/>
      <c r="EW110" s="20"/>
      <c r="EX110" s="20"/>
      <c r="EY110" s="20"/>
      <c r="EZ110" s="20"/>
      <c r="FA110" s="20"/>
      <c r="FB110" s="20"/>
      <c r="FC110" s="20"/>
      <c r="FD110" s="20"/>
      <c r="FE110" s="20"/>
      <c r="FF110" s="20"/>
      <c r="FG110" s="20"/>
      <c r="FH110" s="20"/>
      <c r="FI110" s="20"/>
      <c r="FJ110" s="20"/>
      <c r="FK110" s="20"/>
      <c r="FL110" s="20"/>
      <c r="FM110" s="20"/>
      <c r="FN110" s="20"/>
      <c r="FO110" s="20"/>
      <c r="FP110" s="20"/>
      <c r="FQ110" s="20"/>
      <c r="FR110" s="20"/>
      <c r="FS110" s="20"/>
      <c r="FT110" s="20"/>
      <c r="FU110" s="20"/>
      <c r="FV110" s="20"/>
      <c r="FW110" s="20"/>
      <c r="FX110" s="20"/>
      <c r="FY110" s="20"/>
      <c r="FZ110" s="20"/>
      <c r="GA110" s="20"/>
      <c r="GB110" s="20"/>
      <c r="GC110" s="20"/>
      <c r="GD110" s="20"/>
      <c r="GE110" s="20"/>
      <c r="GF110" s="20"/>
      <c r="GG110" s="20"/>
      <c r="GH110" s="20"/>
      <c r="GI110" s="20"/>
      <c r="GJ110" s="20"/>
      <c r="GK110" s="20"/>
      <c r="GL110" s="20"/>
      <c r="GM110" s="20"/>
      <c r="GN110" s="20"/>
      <c r="GO110" s="20"/>
      <c r="GP110" s="20"/>
      <c r="GQ110" s="20"/>
      <c r="GR110" s="20"/>
      <c r="GS110" s="20"/>
      <c r="GT110" s="20"/>
      <c r="GU110" s="20"/>
      <c r="GV110" s="20"/>
      <c r="GW110" s="20"/>
      <c r="GX110" s="20"/>
      <c r="GY110" s="20"/>
      <c r="GZ110" s="20"/>
      <c r="HA110" s="20"/>
      <c r="HB110" s="20"/>
      <c r="HC110" s="20"/>
      <c r="HD110" s="20"/>
      <c r="HE110" s="20"/>
      <c r="HF110" s="20"/>
      <c r="HG110" s="20"/>
      <c r="HH110" s="20"/>
      <c r="HI110" s="20"/>
      <c r="HJ110" s="20"/>
      <c r="HK110" s="20"/>
      <c r="HL110" s="20"/>
      <c r="HM110" s="20"/>
      <c r="HN110" s="20"/>
      <c r="HO110" s="20"/>
      <c r="HP110" s="20"/>
      <c r="HQ110" s="20"/>
      <c r="HR110" s="20"/>
      <c r="HS110" s="20"/>
      <c r="HT110" s="20"/>
      <c r="HU110" s="20"/>
      <c r="HV110" s="20"/>
      <c r="HW110" s="20"/>
      <c r="HX110" s="20"/>
      <c r="HY110" s="20"/>
      <c r="HZ110" s="20"/>
      <c r="IA110" s="20"/>
      <c r="IB110" s="20"/>
      <c r="IC110" s="20"/>
      <c r="ID110" s="20"/>
      <c r="IE110" s="20"/>
      <c r="IF110" s="20"/>
      <c r="IG110" s="20"/>
      <c r="IH110" s="20"/>
      <c r="II110" s="20"/>
      <c r="IJ110" s="20"/>
      <c r="IK110" s="20"/>
      <c r="IL110" s="20"/>
      <c r="IM110" s="20"/>
      <c r="IN110" s="20"/>
      <c r="IO110" s="20"/>
      <c r="IP110" s="20"/>
      <c r="IQ110" s="20"/>
      <c r="IR110" s="20"/>
      <c r="IS110" s="20"/>
      <c r="IT110" s="20"/>
      <c r="IU110" s="20"/>
      <c r="IV110" s="20"/>
      <c r="IW110" s="20"/>
      <c r="IX110" s="20"/>
      <c r="IY110" s="20"/>
      <c r="IZ110" s="20"/>
      <c r="JA110" s="20"/>
      <c r="JB110" s="20"/>
      <c r="JC110" s="20"/>
      <c r="JD110" s="20"/>
      <c r="JE110" s="20"/>
      <c r="JF110" s="20"/>
      <c r="JG110" s="20"/>
      <c r="JH110" s="20"/>
      <c r="JI110" s="20"/>
      <c r="JJ110" s="20"/>
      <c r="JK110" s="20"/>
      <c r="JL110" s="20"/>
      <c r="JM110" s="20"/>
      <c r="JN110" s="20"/>
      <c r="JO110" s="20"/>
      <c r="JP110" s="20"/>
      <c r="JQ110" s="20"/>
      <c r="JR110" s="20"/>
      <c r="JS110" s="20"/>
      <c r="JT110" s="20"/>
      <c r="JU110" s="20"/>
      <c r="JV110" s="20"/>
      <c r="JW110" s="20"/>
      <c r="JX110" s="20"/>
      <c r="JY110" s="20"/>
      <c r="JZ110" s="20"/>
      <c r="KA110" s="20"/>
      <c r="KB110" s="20"/>
      <c r="KC110" s="20"/>
      <c r="KD110" s="20"/>
      <c r="KE110" s="20"/>
      <c r="KF110" s="20"/>
      <c r="KG110" s="20"/>
      <c r="KH110" s="20"/>
      <c r="KI110" s="20"/>
      <c r="KJ110" s="20"/>
      <c r="KK110" s="20"/>
      <c r="KL110" s="20"/>
      <c r="KM110" s="20"/>
      <c r="KN110" s="20"/>
      <c r="KO110" s="20"/>
      <c r="KP110" s="20"/>
      <c r="KQ110" s="20"/>
      <c r="KR110" s="20"/>
      <c r="KS110" s="20"/>
      <c r="KT110" s="20"/>
      <c r="KU110" s="20"/>
      <c r="KV110" s="20"/>
      <c r="KW110" s="20"/>
      <c r="KX110" s="20"/>
      <c r="KY110" s="20"/>
      <c r="KZ110" s="20"/>
      <c r="LA110" s="20"/>
      <c r="LB110" s="20"/>
      <c r="LC110" s="20"/>
      <c r="LD110" s="20"/>
      <c r="LE110" s="20"/>
      <c r="LF110" s="20"/>
      <c r="LG110" s="20"/>
      <c r="LH110" s="20"/>
      <c r="LI110" s="20"/>
      <c r="LJ110" s="20"/>
      <c r="LK110" s="20"/>
      <c r="LL110" s="20"/>
      <c r="LM110" s="20"/>
      <c r="LN110" s="20"/>
      <c r="LO110" s="20"/>
      <c r="LP110" s="20"/>
      <c r="LQ110" s="20"/>
      <c r="LR110" s="20"/>
      <c r="LS110" s="20"/>
      <c r="LT110" s="20"/>
      <c r="LU110" s="20"/>
      <c r="LV110" s="20"/>
      <c r="LW110" s="20"/>
      <c r="LX110" s="20"/>
      <c r="LY110" s="20"/>
      <c r="LZ110" s="20"/>
      <c r="MA110" s="20"/>
      <c r="MB110" s="20"/>
      <c r="MC110" s="20"/>
      <c r="MD110" s="20"/>
      <c r="ME110" s="20"/>
      <c r="MF110" s="20"/>
      <c r="MG110" s="20"/>
      <c r="MH110" s="20"/>
      <c r="MI110" s="20"/>
      <c r="MJ110" s="20"/>
      <c r="MK110" s="20"/>
      <c r="ML110" s="20"/>
      <c r="MM110" s="20"/>
      <c r="MN110" s="20"/>
      <c r="MO110" s="20"/>
      <c r="MP110" s="20"/>
      <c r="MQ110" s="20"/>
      <c r="MR110" s="20"/>
      <c r="MS110" s="20"/>
      <c r="MT110" s="20"/>
      <c r="MU110" s="20"/>
      <c r="MV110" s="20"/>
      <c r="MW110" s="20"/>
      <c r="MX110" s="20"/>
      <c r="MY110" s="20"/>
      <c r="MZ110" s="20"/>
      <c r="NA110" s="20"/>
      <c r="NB110" s="20"/>
      <c r="NC110" s="20"/>
      <c r="ND110" s="20"/>
      <c r="NE110" s="20"/>
      <c r="NF110" s="20"/>
      <c r="NG110" s="20"/>
      <c r="NH110" s="20"/>
      <c r="NI110" s="20"/>
      <c r="NJ110" s="20"/>
      <c r="NK110" s="20"/>
      <c r="NL110" s="20"/>
      <c r="NM110" s="20"/>
      <c r="NN110" s="20"/>
      <c r="NO110" s="20"/>
      <c r="NP110" s="20"/>
      <c r="NQ110" s="20"/>
      <c r="NR110" s="20"/>
      <c r="NS110" s="20"/>
      <c r="NT110" s="20"/>
      <c r="NU110" s="20"/>
      <c r="NV110" s="20"/>
      <c r="NW110" s="20"/>
      <c r="NX110" s="20"/>
      <c r="NY110" s="20"/>
      <c r="NZ110" s="20"/>
      <c r="OA110" s="20"/>
      <c r="OB110" s="20"/>
      <c r="OC110" s="20"/>
    </row>
    <row r="111" spans="29:393" hidden="1" thickTop="1" thickBot="1" x14ac:dyDescent="0.25">
      <c r="AC111" s="13"/>
      <c r="AD111" s="13"/>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20"/>
      <c r="ET111" s="20"/>
      <c r="EU111" s="20"/>
      <c r="EV111" s="20"/>
      <c r="EW111" s="20"/>
      <c r="EX111" s="20"/>
      <c r="EY111" s="20"/>
      <c r="EZ111" s="20"/>
      <c r="FA111" s="20"/>
      <c r="FB111" s="20"/>
      <c r="FC111" s="20"/>
      <c r="FD111" s="20"/>
      <c r="FE111" s="20"/>
      <c r="FF111" s="20"/>
      <c r="FG111" s="20"/>
      <c r="FH111" s="20"/>
      <c r="FI111" s="20"/>
      <c r="FJ111" s="20"/>
      <c r="FK111" s="20"/>
      <c r="FL111" s="20"/>
      <c r="FM111" s="20"/>
      <c r="FN111" s="20"/>
      <c r="FO111" s="20"/>
      <c r="FP111" s="20"/>
      <c r="FQ111" s="20"/>
      <c r="FR111" s="20"/>
      <c r="FS111" s="20"/>
      <c r="FT111" s="20"/>
      <c r="FU111" s="20"/>
      <c r="FV111" s="20"/>
      <c r="FW111" s="20"/>
      <c r="FX111" s="20"/>
      <c r="FY111" s="20"/>
      <c r="FZ111" s="20"/>
      <c r="GA111" s="20"/>
      <c r="GB111" s="20"/>
      <c r="GC111" s="20"/>
      <c r="GD111" s="20"/>
      <c r="GE111" s="20"/>
      <c r="GF111" s="20"/>
      <c r="GG111" s="20"/>
      <c r="GH111" s="20"/>
      <c r="GI111" s="20"/>
      <c r="GJ111" s="20"/>
      <c r="GK111" s="20"/>
      <c r="GL111" s="20"/>
      <c r="GM111" s="20"/>
      <c r="GN111" s="20"/>
      <c r="GO111" s="20"/>
      <c r="GP111" s="20"/>
      <c r="GQ111" s="20"/>
      <c r="GR111" s="20"/>
      <c r="GS111" s="20"/>
      <c r="GT111" s="20"/>
      <c r="GU111" s="20"/>
      <c r="GV111" s="20"/>
      <c r="GW111" s="20"/>
      <c r="GX111" s="20"/>
      <c r="GY111" s="20"/>
      <c r="GZ111" s="20"/>
      <c r="HA111" s="20"/>
      <c r="HB111" s="20"/>
      <c r="HC111" s="20"/>
      <c r="HD111" s="20"/>
      <c r="HE111" s="20"/>
      <c r="HF111" s="20"/>
      <c r="HG111" s="20"/>
      <c r="HH111" s="20"/>
      <c r="HI111" s="20"/>
      <c r="HJ111" s="20"/>
      <c r="HK111" s="20"/>
      <c r="HL111" s="20"/>
      <c r="HM111" s="20"/>
      <c r="HN111" s="20"/>
      <c r="HO111" s="20"/>
      <c r="HP111" s="20"/>
      <c r="HQ111" s="20"/>
      <c r="HR111" s="20"/>
      <c r="HS111" s="20"/>
      <c r="HT111" s="20"/>
      <c r="HU111" s="20"/>
      <c r="HV111" s="20"/>
      <c r="HW111" s="20"/>
      <c r="HX111" s="20"/>
      <c r="HY111" s="20"/>
      <c r="HZ111" s="20"/>
      <c r="IA111" s="20"/>
      <c r="IB111" s="20"/>
      <c r="IC111" s="20"/>
      <c r="ID111" s="20"/>
      <c r="IE111" s="20"/>
      <c r="IF111" s="20"/>
      <c r="IG111" s="20"/>
      <c r="IH111" s="20"/>
      <c r="II111" s="20"/>
      <c r="IJ111" s="20"/>
      <c r="IK111" s="20"/>
      <c r="IL111" s="20"/>
      <c r="IM111" s="20"/>
      <c r="IN111" s="20"/>
      <c r="IO111" s="20"/>
      <c r="IP111" s="20"/>
      <c r="IQ111" s="20"/>
      <c r="IR111" s="20"/>
      <c r="IS111" s="20"/>
      <c r="IT111" s="20"/>
      <c r="IU111" s="20"/>
      <c r="IV111" s="20"/>
      <c r="IW111" s="20"/>
      <c r="IX111" s="20"/>
      <c r="IY111" s="20"/>
      <c r="IZ111" s="20"/>
      <c r="JA111" s="20"/>
      <c r="JB111" s="20"/>
      <c r="JC111" s="20"/>
      <c r="JD111" s="20"/>
      <c r="JE111" s="20"/>
      <c r="JF111" s="20"/>
      <c r="JG111" s="20"/>
      <c r="JH111" s="20"/>
      <c r="JI111" s="20"/>
      <c r="JJ111" s="20"/>
      <c r="JK111" s="20"/>
      <c r="JL111" s="20"/>
      <c r="JM111" s="20"/>
      <c r="JN111" s="20"/>
      <c r="JO111" s="20"/>
      <c r="JP111" s="20"/>
      <c r="JQ111" s="20"/>
      <c r="JR111" s="20"/>
      <c r="JS111" s="20"/>
      <c r="JT111" s="20"/>
      <c r="JU111" s="20"/>
      <c r="JV111" s="20"/>
      <c r="JW111" s="20"/>
      <c r="JX111" s="20"/>
      <c r="JY111" s="20"/>
      <c r="JZ111" s="20"/>
      <c r="KA111" s="20"/>
      <c r="KB111" s="20"/>
      <c r="KC111" s="20"/>
      <c r="KD111" s="20"/>
      <c r="KE111" s="20"/>
      <c r="KF111" s="20"/>
      <c r="KG111" s="20"/>
      <c r="KH111" s="20"/>
      <c r="KI111" s="20"/>
      <c r="KJ111" s="20"/>
      <c r="KK111" s="20"/>
      <c r="KL111" s="20"/>
      <c r="KM111" s="20"/>
      <c r="KN111" s="20"/>
      <c r="KO111" s="20"/>
      <c r="KP111" s="20"/>
      <c r="KQ111" s="20"/>
      <c r="KR111" s="20"/>
      <c r="KS111" s="20"/>
      <c r="KT111" s="20"/>
      <c r="KU111" s="20"/>
      <c r="KV111" s="20"/>
      <c r="KW111" s="20"/>
      <c r="KX111" s="20"/>
      <c r="KY111" s="20"/>
      <c r="KZ111" s="20"/>
      <c r="LA111" s="20"/>
      <c r="LB111" s="20"/>
      <c r="LC111" s="20"/>
      <c r="LD111" s="20"/>
      <c r="LE111" s="20"/>
      <c r="LF111" s="20"/>
      <c r="LG111" s="20"/>
      <c r="LH111" s="20"/>
      <c r="LI111" s="20"/>
      <c r="LJ111" s="20"/>
      <c r="LK111" s="20"/>
      <c r="LL111" s="20"/>
      <c r="LM111" s="20"/>
      <c r="LN111" s="20"/>
      <c r="LO111" s="20"/>
      <c r="LP111" s="20"/>
      <c r="LQ111" s="20"/>
      <c r="LR111" s="20"/>
      <c r="LS111" s="20"/>
      <c r="LT111" s="20"/>
      <c r="LU111" s="20"/>
      <c r="LV111" s="20"/>
      <c r="LW111" s="20"/>
      <c r="LX111" s="20"/>
      <c r="LY111" s="20"/>
      <c r="LZ111" s="20"/>
      <c r="MA111" s="20"/>
      <c r="MB111" s="20"/>
      <c r="MC111" s="20"/>
      <c r="MD111" s="20"/>
      <c r="ME111" s="20"/>
      <c r="MF111" s="20"/>
      <c r="MG111" s="20"/>
      <c r="MH111" s="20"/>
      <c r="MI111" s="20"/>
      <c r="MJ111" s="20"/>
      <c r="MK111" s="20"/>
      <c r="ML111" s="20"/>
      <c r="MM111" s="20"/>
      <c r="MN111" s="20"/>
      <c r="MO111" s="20"/>
      <c r="MP111" s="20"/>
      <c r="MQ111" s="20"/>
      <c r="MR111" s="20"/>
      <c r="MS111" s="20"/>
      <c r="MT111" s="20"/>
      <c r="MU111" s="20"/>
      <c r="MV111" s="20"/>
      <c r="MW111" s="20"/>
      <c r="MX111" s="20"/>
      <c r="MY111" s="20"/>
      <c r="MZ111" s="20"/>
      <c r="NA111" s="20"/>
      <c r="NB111" s="20"/>
      <c r="NC111" s="20"/>
      <c r="ND111" s="20"/>
      <c r="NE111" s="20"/>
      <c r="NF111" s="20"/>
      <c r="NG111" s="20"/>
      <c r="NH111" s="20"/>
      <c r="NI111" s="20"/>
      <c r="NJ111" s="20"/>
      <c r="NK111" s="20"/>
      <c r="NL111" s="20"/>
      <c r="NM111" s="20"/>
      <c r="NN111" s="20"/>
      <c r="NO111" s="20"/>
      <c r="NP111" s="20"/>
      <c r="NQ111" s="20"/>
      <c r="NR111" s="20"/>
      <c r="NS111" s="20"/>
      <c r="NT111" s="20"/>
      <c r="NU111" s="20"/>
      <c r="NV111" s="20"/>
      <c r="NW111" s="20"/>
      <c r="NX111" s="20"/>
      <c r="NY111" s="20"/>
      <c r="NZ111" s="20"/>
      <c r="OA111" s="20"/>
      <c r="OB111" s="20"/>
      <c r="OC111" s="20"/>
    </row>
    <row r="112" spans="29:393" hidden="1" thickTop="1" thickBot="1" x14ac:dyDescent="0.25">
      <c r="AC112" s="13"/>
      <c r="AD112" s="13"/>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c r="EQ112" s="20"/>
      <c r="ER112" s="20"/>
      <c r="ES112" s="20"/>
      <c r="ET112" s="20"/>
      <c r="EU112" s="20"/>
      <c r="EV112" s="20"/>
      <c r="EW112" s="20"/>
      <c r="EX112" s="20"/>
      <c r="EY112" s="20"/>
      <c r="EZ112" s="20"/>
      <c r="FA112" s="20"/>
      <c r="FB112" s="20"/>
      <c r="FC112" s="20"/>
      <c r="FD112" s="20"/>
      <c r="FE112" s="20"/>
      <c r="FF112" s="20"/>
      <c r="FG112" s="20"/>
      <c r="FH112" s="20"/>
      <c r="FI112" s="20"/>
      <c r="FJ112" s="20"/>
      <c r="FK112" s="20"/>
      <c r="FL112" s="20"/>
      <c r="FM112" s="20"/>
      <c r="FN112" s="20"/>
      <c r="FO112" s="20"/>
      <c r="FP112" s="20"/>
      <c r="FQ112" s="20"/>
      <c r="FR112" s="20"/>
      <c r="FS112" s="20"/>
      <c r="FT112" s="20"/>
      <c r="FU112" s="20"/>
      <c r="FV112" s="20"/>
      <c r="FW112" s="20"/>
      <c r="FX112" s="20"/>
      <c r="FY112" s="20"/>
      <c r="FZ112" s="20"/>
      <c r="GA112" s="20"/>
      <c r="GB112" s="20"/>
      <c r="GC112" s="20"/>
      <c r="GD112" s="20"/>
      <c r="GE112" s="20"/>
      <c r="GF112" s="20"/>
      <c r="GG112" s="20"/>
      <c r="GH112" s="20"/>
      <c r="GI112" s="20"/>
      <c r="GJ112" s="20"/>
      <c r="GK112" s="20"/>
      <c r="GL112" s="20"/>
      <c r="GM112" s="20"/>
      <c r="GN112" s="20"/>
      <c r="GO112" s="20"/>
      <c r="GP112" s="20"/>
      <c r="GQ112" s="20"/>
      <c r="GR112" s="20"/>
      <c r="GS112" s="20"/>
      <c r="GT112" s="20"/>
      <c r="GU112" s="20"/>
      <c r="GV112" s="20"/>
      <c r="GW112" s="20"/>
      <c r="GX112" s="20"/>
      <c r="GY112" s="20"/>
      <c r="GZ112" s="20"/>
      <c r="HA112" s="20"/>
      <c r="HB112" s="20"/>
      <c r="HC112" s="20"/>
      <c r="HD112" s="20"/>
      <c r="HE112" s="20"/>
      <c r="HF112" s="20"/>
      <c r="HG112" s="20"/>
      <c r="HH112" s="20"/>
      <c r="HI112" s="20"/>
      <c r="HJ112" s="20"/>
      <c r="HK112" s="20"/>
      <c r="HL112" s="20"/>
      <c r="HM112" s="20"/>
      <c r="HN112" s="20"/>
      <c r="HO112" s="20"/>
      <c r="HP112" s="20"/>
      <c r="HQ112" s="20"/>
      <c r="HR112" s="20"/>
      <c r="HS112" s="20"/>
      <c r="HT112" s="20"/>
      <c r="HU112" s="20"/>
      <c r="HV112" s="20"/>
      <c r="HW112" s="20"/>
      <c r="HX112" s="20"/>
      <c r="HY112" s="20"/>
      <c r="HZ112" s="20"/>
      <c r="IA112" s="20"/>
      <c r="IB112" s="20"/>
      <c r="IC112" s="20"/>
      <c r="ID112" s="20"/>
      <c r="IE112" s="20"/>
      <c r="IF112" s="20"/>
      <c r="IG112" s="20"/>
      <c r="IH112" s="20"/>
      <c r="II112" s="20"/>
      <c r="IJ112" s="20"/>
      <c r="IK112" s="20"/>
      <c r="IL112" s="20"/>
      <c r="IM112" s="20"/>
      <c r="IN112" s="20"/>
      <c r="IO112" s="20"/>
      <c r="IP112" s="20"/>
      <c r="IQ112" s="20"/>
      <c r="IR112" s="20"/>
      <c r="IS112" s="20"/>
      <c r="IT112" s="20"/>
      <c r="IU112" s="20"/>
      <c r="IV112" s="20"/>
      <c r="IW112" s="20"/>
      <c r="IX112" s="20"/>
      <c r="IY112" s="20"/>
      <c r="IZ112" s="20"/>
      <c r="JA112" s="20"/>
      <c r="JB112" s="20"/>
      <c r="JC112" s="20"/>
      <c r="JD112" s="20"/>
      <c r="JE112" s="20"/>
      <c r="JF112" s="20"/>
      <c r="JG112" s="20"/>
      <c r="JH112" s="20"/>
      <c r="JI112" s="20"/>
      <c r="JJ112" s="20"/>
      <c r="JK112" s="20"/>
      <c r="JL112" s="20"/>
      <c r="JM112" s="20"/>
      <c r="JN112" s="20"/>
      <c r="JO112" s="20"/>
      <c r="JP112" s="20"/>
      <c r="JQ112" s="20"/>
      <c r="JR112" s="20"/>
      <c r="JS112" s="20"/>
      <c r="JT112" s="20"/>
      <c r="JU112" s="20"/>
      <c r="JV112" s="20"/>
      <c r="JW112" s="20"/>
      <c r="JX112" s="20"/>
      <c r="JY112" s="20"/>
      <c r="JZ112" s="20"/>
      <c r="KA112" s="20"/>
      <c r="KB112" s="20"/>
      <c r="KC112" s="20"/>
      <c r="KD112" s="20"/>
      <c r="KE112" s="20"/>
      <c r="KF112" s="20"/>
      <c r="KG112" s="20"/>
      <c r="KH112" s="20"/>
      <c r="KI112" s="20"/>
      <c r="KJ112" s="20"/>
      <c r="KK112" s="20"/>
      <c r="KL112" s="20"/>
      <c r="KM112" s="20"/>
      <c r="KN112" s="20"/>
      <c r="KO112" s="20"/>
      <c r="KP112" s="20"/>
      <c r="KQ112" s="20"/>
      <c r="KR112" s="20"/>
      <c r="KS112" s="20"/>
      <c r="KT112" s="20"/>
      <c r="KU112" s="20"/>
      <c r="KV112" s="20"/>
      <c r="KW112" s="20"/>
      <c r="KX112" s="20"/>
      <c r="KY112" s="20"/>
      <c r="KZ112" s="20"/>
      <c r="LA112" s="20"/>
      <c r="LB112" s="20"/>
      <c r="LC112" s="20"/>
      <c r="LD112" s="20"/>
      <c r="LE112" s="20"/>
      <c r="LF112" s="20"/>
      <c r="LG112" s="20"/>
      <c r="LH112" s="20"/>
      <c r="LI112" s="20"/>
      <c r="LJ112" s="20"/>
      <c r="LK112" s="20"/>
      <c r="LL112" s="20"/>
      <c r="LM112" s="20"/>
      <c r="LN112" s="20"/>
      <c r="LO112" s="20"/>
      <c r="LP112" s="20"/>
      <c r="LQ112" s="20"/>
      <c r="LR112" s="20"/>
      <c r="LS112" s="20"/>
      <c r="LT112" s="20"/>
      <c r="LU112" s="20"/>
      <c r="LV112" s="20"/>
      <c r="LW112" s="20"/>
      <c r="LX112" s="20"/>
      <c r="LY112" s="20"/>
      <c r="LZ112" s="20"/>
      <c r="MA112" s="20"/>
      <c r="MB112" s="20"/>
      <c r="MC112" s="20"/>
      <c r="MD112" s="20"/>
      <c r="ME112" s="20"/>
      <c r="MF112" s="20"/>
      <c r="MG112" s="20"/>
      <c r="MH112" s="20"/>
      <c r="MI112" s="20"/>
      <c r="MJ112" s="20"/>
      <c r="MK112" s="20"/>
      <c r="ML112" s="20"/>
      <c r="MM112" s="20"/>
      <c r="MN112" s="20"/>
      <c r="MO112" s="20"/>
      <c r="MP112" s="20"/>
      <c r="MQ112" s="20"/>
      <c r="MR112" s="20"/>
      <c r="MS112" s="20"/>
      <c r="MT112" s="20"/>
      <c r="MU112" s="20"/>
      <c r="MV112" s="20"/>
      <c r="MW112" s="20"/>
      <c r="MX112" s="20"/>
      <c r="MY112" s="20"/>
      <c r="MZ112" s="20"/>
      <c r="NA112" s="20"/>
      <c r="NB112" s="20"/>
      <c r="NC112" s="20"/>
      <c r="ND112" s="20"/>
      <c r="NE112" s="20"/>
      <c r="NF112" s="20"/>
      <c r="NG112" s="20"/>
      <c r="NH112" s="20"/>
      <c r="NI112" s="20"/>
      <c r="NJ112" s="20"/>
      <c r="NK112" s="20"/>
      <c r="NL112" s="20"/>
      <c r="NM112" s="20"/>
      <c r="NN112" s="20"/>
      <c r="NO112" s="20"/>
      <c r="NP112" s="20"/>
      <c r="NQ112" s="20"/>
      <c r="NR112" s="20"/>
      <c r="NS112" s="20"/>
      <c r="NT112" s="20"/>
      <c r="NU112" s="20"/>
      <c r="NV112" s="20"/>
      <c r="NW112" s="20"/>
      <c r="NX112" s="20"/>
      <c r="NY112" s="20"/>
      <c r="NZ112" s="20"/>
      <c r="OA112" s="20"/>
      <c r="OB112" s="20"/>
      <c r="OC112" s="20"/>
    </row>
    <row r="113" spans="29:393" hidden="1" thickTop="1" thickBot="1" x14ac:dyDescent="0.25">
      <c r="AC113" s="13"/>
      <c r="AD113" s="13"/>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c r="EQ113" s="20"/>
      <c r="ER113" s="20"/>
      <c r="ES113" s="20"/>
      <c r="ET113" s="20"/>
      <c r="EU113" s="20"/>
      <c r="EV113" s="20"/>
      <c r="EW113" s="20"/>
      <c r="EX113" s="20"/>
      <c r="EY113" s="20"/>
      <c r="EZ113" s="20"/>
      <c r="FA113" s="20"/>
      <c r="FB113" s="20"/>
      <c r="FC113" s="20"/>
      <c r="FD113" s="20"/>
      <c r="FE113" s="20"/>
      <c r="FF113" s="20"/>
      <c r="FG113" s="20"/>
      <c r="FH113" s="20"/>
      <c r="FI113" s="20"/>
      <c r="FJ113" s="20"/>
      <c r="FK113" s="20"/>
      <c r="FL113" s="20"/>
      <c r="FM113" s="20"/>
      <c r="FN113" s="20"/>
      <c r="FO113" s="20"/>
      <c r="FP113" s="20"/>
      <c r="FQ113" s="20"/>
      <c r="FR113" s="20"/>
      <c r="FS113" s="20"/>
      <c r="FT113" s="20"/>
      <c r="FU113" s="20"/>
      <c r="FV113" s="20"/>
      <c r="FW113" s="20"/>
      <c r="FX113" s="20"/>
      <c r="FY113" s="20"/>
      <c r="FZ113" s="20"/>
      <c r="GA113" s="20"/>
      <c r="GB113" s="20"/>
      <c r="GC113" s="20"/>
      <c r="GD113" s="20"/>
      <c r="GE113" s="20"/>
      <c r="GF113" s="20"/>
      <c r="GG113" s="20"/>
      <c r="GH113" s="20"/>
      <c r="GI113" s="20"/>
      <c r="GJ113" s="20"/>
      <c r="GK113" s="20"/>
      <c r="GL113" s="20"/>
      <c r="GM113" s="20"/>
      <c r="GN113" s="20"/>
      <c r="GO113" s="20"/>
      <c r="GP113" s="20"/>
      <c r="GQ113" s="20"/>
      <c r="GR113" s="20"/>
      <c r="GS113" s="20"/>
      <c r="GT113" s="20"/>
      <c r="GU113" s="20"/>
      <c r="GV113" s="20"/>
      <c r="GW113" s="20"/>
      <c r="GX113" s="20"/>
      <c r="GY113" s="20"/>
      <c r="GZ113" s="20"/>
      <c r="HA113" s="20"/>
      <c r="HB113" s="20"/>
      <c r="HC113" s="20"/>
      <c r="HD113" s="20"/>
      <c r="HE113" s="20"/>
      <c r="HF113" s="20"/>
      <c r="HG113" s="20"/>
      <c r="HH113" s="20"/>
      <c r="HI113" s="20"/>
      <c r="HJ113" s="20"/>
      <c r="HK113" s="20"/>
      <c r="HL113" s="20"/>
      <c r="HM113" s="20"/>
      <c r="HN113" s="20"/>
      <c r="HO113" s="20"/>
      <c r="HP113" s="20"/>
      <c r="HQ113" s="20"/>
      <c r="HR113" s="20"/>
      <c r="HS113" s="20"/>
      <c r="HT113" s="20"/>
      <c r="HU113" s="20"/>
      <c r="HV113" s="20"/>
      <c r="HW113" s="20"/>
      <c r="HX113" s="20"/>
      <c r="HY113" s="20"/>
      <c r="HZ113" s="20"/>
      <c r="IA113" s="20"/>
      <c r="IB113" s="20"/>
      <c r="IC113" s="20"/>
      <c r="ID113" s="20"/>
      <c r="IE113" s="20"/>
      <c r="IF113" s="20"/>
      <c r="IG113" s="20"/>
      <c r="IH113" s="20"/>
      <c r="II113" s="20"/>
      <c r="IJ113" s="20"/>
      <c r="IK113" s="20"/>
      <c r="IL113" s="20"/>
      <c r="IM113" s="20"/>
      <c r="IN113" s="20"/>
      <c r="IO113" s="20"/>
      <c r="IP113" s="20"/>
      <c r="IQ113" s="20"/>
      <c r="IR113" s="20"/>
      <c r="IS113" s="20"/>
      <c r="IT113" s="20"/>
      <c r="IU113" s="20"/>
      <c r="IV113" s="20"/>
      <c r="IW113" s="20"/>
      <c r="IX113" s="20"/>
      <c r="IY113" s="20"/>
      <c r="IZ113" s="20"/>
      <c r="JA113" s="20"/>
      <c r="JB113" s="20"/>
      <c r="JC113" s="20"/>
      <c r="JD113" s="20"/>
      <c r="JE113" s="20"/>
      <c r="JF113" s="20"/>
      <c r="JG113" s="20"/>
      <c r="JH113" s="20"/>
      <c r="JI113" s="20"/>
      <c r="JJ113" s="20"/>
      <c r="JK113" s="20"/>
      <c r="JL113" s="20"/>
      <c r="JM113" s="20"/>
      <c r="JN113" s="20"/>
      <c r="JO113" s="20"/>
      <c r="JP113" s="20"/>
      <c r="JQ113" s="20"/>
      <c r="JR113" s="20"/>
      <c r="JS113" s="20"/>
      <c r="JT113" s="20"/>
      <c r="JU113" s="20"/>
      <c r="JV113" s="20"/>
      <c r="JW113" s="20"/>
      <c r="JX113" s="20"/>
      <c r="JY113" s="20"/>
      <c r="JZ113" s="20"/>
      <c r="KA113" s="20"/>
      <c r="KB113" s="20"/>
      <c r="KC113" s="20"/>
      <c r="KD113" s="20"/>
      <c r="KE113" s="20"/>
      <c r="KF113" s="20"/>
      <c r="KG113" s="20"/>
      <c r="KH113" s="20"/>
      <c r="KI113" s="20"/>
      <c r="KJ113" s="20"/>
      <c r="KK113" s="20"/>
      <c r="KL113" s="20"/>
      <c r="KM113" s="20"/>
      <c r="KN113" s="20"/>
      <c r="KO113" s="20"/>
      <c r="KP113" s="20"/>
      <c r="KQ113" s="20"/>
      <c r="KR113" s="20"/>
      <c r="KS113" s="20"/>
      <c r="KT113" s="20"/>
      <c r="KU113" s="20"/>
      <c r="KV113" s="20"/>
      <c r="KW113" s="20"/>
      <c r="KX113" s="20"/>
      <c r="KY113" s="20"/>
      <c r="KZ113" s="20"/>
      <c r="LA113" s="20"/>
      <c r="LB113" s="20"/>
      <c r="LC113" s="20"/>
      <c r="LD113" s="20"/>
      <c r="LE113" s="20"/>
      <c r="LF113" s="20"/>
      <c r="LG113" s="20"/>
      <c r="LH113" s="20"/>
      <c r="LI113" s="20"/>
      <c r="LJ113" s="20"/>
      <c r="LK113" s="20"/>
      <c r="LL113" s="20"/>
      <c r="LM113" s="20"/>
      <c r="LN113" s="20"/>
      <c r="LO113" s="20"/>
      <c r="LP113" s="20"/>
      <c r="LQ113" s="20"/>
      <c r="LR113" s="20"/>
      <c r="LS113" s="20"/>
      <c r="LT113" s="20"/>
      <c r="LU113" s="20"/>
      <c r="LV113" s="20"/>
      <c r="LW113" s="20"/>
      <c r="LX113" s="20"/>
      <c r="LY113" s="20"/>
      <c r="LZ113" s="20"/>
      <c r="MA113" s="20"/>
      <c r="MB113" s="20"/>
      <c r="MC113" s="20"/>
      <c r="MD113" s="20"/>
      <c r="ME113" s="20"/>
      <c r="MF113" s="20"/>
      <c r="MG113" s="20"/>
      <c r="MH113" s="20"/>
      <c r="MI113" s="20"/>
      <c r="MJ113" s="20"/>
      <c r="MK113" s="20"/>
      <c r="ML113" s="20"/>
      <c r="MM113" s="20"/>
      <c r="MN113" s="20"/>
      <c r="MO113" s="20"/>
      <c r="MP113" s="20"/>
      <c r="MQ113" s="20"/>
      <c r="MR113" s="20"/>
      <c r="MS113" s="20"/>
      <c r="MT113" s="20"/>
      <c r="MU113" s="20"/>
      <c r="MV113" s="20"/>
      <c r="MW113" s="20"/>
      <c r="MX113" s="20"/>
      <c r="MY113" s="20"/>
      <c r="MZ113" s="20"/>
      <c r="NA113" s="20"/>
      <c r="NB113" s="20"/>
      <c r="NC113" s="20"/>
      <c r="ND113" s="20"/>
      <c r="NE113" s="20"/>
      <c r="NF113" s="20"/>
      <c r="NG113" s="20"/>
      <c r="NH113" s="20"/>
      <c r="NI113" s="20"/>
      <c r="NJ113" s="20"/>
      <c r="NK113" s="20"/>
      <c r="NL113" s="20"/>
      <c r="NM113" s="20"/>
      <c r="NN113" s="20"/>
      <c r="NO113" s="20"/>
      <c r="NP113" s="20"/>
      <c r="NQ113" s="20"/>
      <c r="NR113" s="20"/>
      <c r="NS113" s="20"/>
      <c r="NT113" s="20"/>
      <c r="NU113" s="20"/>
      <c r="NV113" s="20"/>
      <c r="NW113" s="20"/>
      <c r="NX113" s="20"/>
      <c r="NY113" s="20"/>
      <c r="NZ113" s="20"/>
      <c r="OA113" s="20"/>
      <c r="OB113" s="20"/>
      <c r="OC113" s="20"/>
    </row>
    <row r="114" spans="29:393" hidden="1" thickTop="1" thickBot="1" x14ac:dyDescent="0.25">
      <c r="AC114" s="13"/>
      <c r="AD114" s="13"/>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row>
    <row r="115" spans="29:393" hidden="1" thickTop="1" thickBot="1" x14ac:dyDescent="0.25">
      <c r="AC115" s="13"/>
      <c r="AD115" s="13"/>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row>
    <row r="116" spans="29:393" thickTop="1" thickBot="1" x14ac:dyDescent="0.25"/>
    <row r="117" spans="29:393" thickTop="1" thickBot="1" x14ac:dyDescent="0.25"/>
    <row r="118" spans="29:393" ht="12.75" x14ac:dyDescent="0.2"/>
    <row r="119" spans="29:393" ht="12.75" x14ac:dyDescent="0.2"/>
    <row r="120" spans="29:393" ht="12.75" x14ac:dyDescent="0.2"/>
    <row r="121" spans="29:393" ht="12.75" x14ac:dyDescent="0.2"/>
    <row r="122" spans="29:393" ht="12.75" x14ac:dyDescent="0.2"/>
  </sheetData>
  <sheetProtection password="CC47" sheet="1" objects="1" scenarios="1" selectLockedCells="1"/>
  <mergeCells count="690">
    <mergeCell ref="LN38:LW38"/>
    <mergeCell ref="LN39:LW39"/>
    <mergeCell ref="MK22:MT22"/>
    <mergeCell ref="MK23:MT23"/>
    <mergeCell ref="MK38:MT38"/>
    <mergeCell ref="MK39:MT39"/>
    <mergeCell ref="NH22:NQ22"/>
    <mergeCell ref="NH23:NQ23"/>
    <mergeCell ref="NH38:NQ38"/>
    <mergeCell ref="NH39:NQ39"/>
    <mergeCell ref="LN32:LW32"/>
    <mergeCell ref="LN33:LW33"/>
    <mergeCell ref="LN34:LW34"/>
    <mergeCell ref="LN35:LW35"/>
    <mergeCell ref="LN36:LW36"/>
    <mergeCell ref="MK37:MT37"/>
    <mergeCell ref="HZ22:II22"/>
    <mergeCell ref="HZ23:II23"/>
    <mergeCell ref="HZ38:II38"/>
    <mergeCell ref="HZ39:II39"/>
    <mergeCell ref="IW22:JF22"/>
    <mergeCell ref="IW23:JF23"/>
    <mergeCell ref="IW38:JF38"/>
    <mergeCell ref="IW39:JF39"/>
    <mergeCell ref="JT22:KC22"/>
    <mergeCell ref="JT23:KC23"/>
    <mergeCell ref="JT38:KC38"/>
    <mergeCell ref="JT39:KC39"/>
    <mergeCell ref="JT31:KC31"/>
    <mergeCell ref="JT24:KC24"/>
    <mergeCell ref="JT25:KC25"/>
    <mergeCell ref="JT26:KC26"/>
    <mergeCell ref="JT27:KC27"/>
    <mergeCell ref="JT28:KC28"/>
    <mergeCell ref="IW27:JF27"/>
    <mergeCell ref="IW28:JF28"/>
    <mergeCell ref="IW37:JF37"/>
    <mergeCell ref="JT32:KC32"/>
    <mergeCell ref="JT33:KC33"/>
    <mergeCell ref="BU22:CD22"/>
    <mergeCell ref="BU23:CD23"/>
    <mergeCell ref="BU38:CD38"/>
    <mergeCell ref="BU39:CD39"/>
    <mergeCell ref="CR22:DA22"/>
    <mergeCell ref="CR23:DA23"/>
    <mergeCell ref="CR38:DA38"/>
    <mergeCell ref="CR39:DA39"/>
    <mergeCell ref="DO22:DX22"/>
    <mergeCell ref="DO23:DX23"/>
    <mergeCell ref="DO38:DX38"/>
    <mergeCell ref="DO39:DX39"/>
    <mergeCell ref="S77:T77"/>
    <mergeCell ref="S73:T73"/>
    <mergeCell ref="W79:Y79"/>
    <mergeCell ref="B76:N76"/>
    <mergeCell ref="B75:N75"/>
    <mergeCell ref="O73:P73"/>
    <mergeCell ref="Q73:R73"/>
    <mergeCell ref="U73:V73"/>
    <mergeCell ref="O74:P74"/>
    <mergeCell ref="Q74:R74"/>
    <mergeCell ref="U74:V74"/>
    <mergeCell ref="B73:N73"/>
    <mergeCell ref="B74:N74"/>
    <mergeCell ref="O76:P76"/>
    <mergeCell ref="Q76:R76"/>
    <mergeCell ref="W73:X73"/>
    <mergeCell ref="W74:X74"/>
    <mergeCell ref="W77:X77"/>
    <mergeCell ref="W76:X76"/>
    <mergeCell ref="O77:P77"/>
    <mergeCell ref="Q77:R77"/>
    <mergeCell ref="U77:V77"/>
    <mergeCell ref="U76:V76"/>
    <mergeCell ref="B77:N77"/>
    <mergeCell ref="S76:T76"/>
    <mergeCell ref="S74:T74"/>
    <mergeCell ref="W72:X72"/>
    <mergeCell ref="B65:H65"/>
    <mergeCell ref="I65:O65"/>
    <mergeCell ref="B12:J12"/>
    <mergeCell ref="B13:C13"/>
    <mergeCell ref="B16:B17"/>
    <mergeCell ref="C16:C17"/>
    <mergeCell ref="B47:N47"/>
    <mergeCell ref="D37:M37"/>
    <mergeCell ref="D31:M31"/>
    <mergeCell ref="D32:M32"/>
    <mergeCell ref="D33:M33"/>
    <mergeCell ref="D34:M34"/>
    <mergeCell ref="D38:M38"/>
    <mergeCell ref="D39:M39"/>
    <mergeCell ref="D45:M45"/>
    <mergeCell ref="D46:M46"/>
    <mergeCell ref="B14:D14"/>
    <mergeCell ref="W16:W17"/>
    <mergeCell ref="S16:V16"/>
    <mergeCell ref="B58:N58"/>
    <mergeCell ref="B52:N52"/>
    <mergeCell ref="B53:N53"/>
    <mergeCell ref="B79:N79"/>
    <mergeCell ref="D23:M23"/>
    <mergeCell ref="D18:M18"/>
    <mergeCell ref="D16:M17"/>
    <mergeCell ref="D19:M19"/>
    <mergeCell ref="N16:N17"/>
    <mergeCell ref="D20:M20"/>
    <mergeCell ref="D21:M21"/>
    <mergeCell ref="D24:M24"/>
    <mergeCell ref="B72:N72"/>
    <mergeCell ref="D22:M22"/>
    <mergeCell ref="B61:H61"/>
    <mergeCell ref="I61:O61"/>
    <mergeCell ref="B63:H63"/>
    <mergeCell ref="I63:O63"/>
    <mergeCell ref="O79:P79"/>
    <mergeCell ref="B54:N54"/>
    <mergeCell ref="B56:N56"/>
    <mergeCell ref="O16:R16"/>
    <mergeCell ref="B7:E7"/>
    <mergeCell ref="F7:I7"/>
    <mergeCell ref="B5:E5"/>
    <mergeCell ref="B6:E6"/>
    <mergeCell ref="F5:I5"/>
    <mergeCell ref="O72:P72"/>
    <mergeCell ref="Q72:R72"/>
    <mergeCell ref="U72:V72"/>
    <mergeCell ref="S72:T72"/>
    <mergeCell ref="B10:C10"/>
    <mergeCell ref="B11:C11"/>
    <mergeCell ref="D43:M43"/>
    <mergeCell ref="D44:M44"/>
    <mergeCell ref="D35:M35"/>
    <mergeCell ref="D36:M36"/>
    <mergeCell ref="D25:M25"/>
    <mergeCell ref="D26:M26"/>
    <mergeCell ref="D27:M27"/>
    <mergeCell ref="D28:M28"/>
    <mergeCell ref="D29:M29"/>
    <mergeCell ref="D30:M30"/>
    <mergeCell ref="D40:M40"/>
    <mergeCell ref="D41:M41"/>
    <mergeCell ref="D42:M42"/>
    <mergeCell ref="AA41:AJ41"/>
    <mergeCell ref="AA42:AJ42"/>
    <mergeCell ref="AA43:AJ43"/>
    <mergeCell ref="AA44:AJ44"/>
    <mergeCell ref="AA45:AJ45"/>
    <mergeCell ref="AA46:AJ46"/>
    <mergeCell ref="Y47:AK47"/>
    <mergeCell ref="AA30:AJ30"/>
    <mergeCell ref="AA31:AJ31"/>
    <mergeCell ref="AA32:AJ32"/>
    <mergeCell ref="AA38:AJ38"/>
    <mergeCell ref="AA39:AJ39"/>
    <mergeCell ref="Y16:Y17"/>
    <mergeCell ref="AA35:AJ35"/>
    <mergeCell ref="AA36:AJ36"/>
    <mergeCell ref="AA37:AJ37"/>
    <mergeCell ref="AA40:AJ40"/>
    <mergeCell ref="AV16:AV17"/>
    <mergeCell ref="AP16:AS16"/>
    <mergeCell ref="AT16:AT17"/>
    <mergeCell ref="AA18:AJ18"/>
    <mergeCell ref="AA19:AJ19"/>
    <mergeCell ref="AA20:AJ20"/>
    <mergeCell ref="AA21:AJ21"/>
    <mergeCell ref="AA24:AJ24"/>
    <mergeCell ref="Z16:Z17"/>
    <mergeCell ref="AA16:AJ17"/>
    <mergeCell ref="AK16:AK17"/>
    <mergeCell ref="AL16:AO16"/>
    <mergeCell ref="AA25:AJ25"/>
    <mergeCell ref="AA26:AJ26"/>
    <mergeCell ref="AA27:AJ27"/>
    <mergeCell ref="AA28:AJ28"/>
    <mergeCell ref="AA29:AJ29"/>
    <mergeCell ref="AA22:AJ22"/>
    <mergeCell ref="AA23:AJ23"/>
    <mergeCell ref="BH16:BH17"/>
    <mergeCell ref="BI16:BL16"/>
    <mergeCell ref="BM16:BP16"/>
    <mergeCell ref="BQ16:BQ17"/>
    <mergeCell ref="AX18:BG18"/>
    <mergeCell ref="AX19:BG19"/>
    <mergeCell ref="AX20:BG20"/>
    <mergeCell ref="AA33:AJ33"/>
    <mergeCell ref="AA34:AJ34"/>
    <mergeCell ref="AX21:BG21"/>
    <mergeCell ref="AX24:BG24"/>
    <mergeCell ref="AX25:BG25"/>
    <mergeCell ref="AX26:BG26"/>
    <mergeCell ref="AX27:BG27"/>
    <mergeCell ref="AX28:BG28"/>
    <mergeCell ref="AX22:BG22"/>
    <mergeCell ref="AX23:BG23"/>
    <mergeCell ref="AX43:BG43"/>
    <mergeCell ref="AW16:AW17"/>
    <mergeCell ref="AX16:BG17"/>
    <mergeCell ref="AX46:BG46"/>
    <mergeCell ref="AX29:BG29"/>
    <mergeCell ref="AX30:BG30"/>
    <mergeCell ref="AX31:BG31"/>
    <mergeCell ref="AX32:BG32"/>
    <mergeCell ref="AX33:BG33"/>
    <mergeCell ref="AX34:BG34"/>
    <mergeCell ref="AX35:BG35"/>
    <mergeCell ref="AX36:BG36"/>
    <mergeCell ref="AX37:BG37"/>
    <mergeCell ref="AX40:BG40"/>
    <mergeCell ref="AX41:BG41"/>
    <mergeCell ref="AX42:BG42"/>
    <mergeCell ref="AX38:BG38"/>
    <mergeCell ref="AX39:BG39"/>
    <mergeCell ref="AV47:BH47"/>
    <mergeCell ref="BS16:BS17"/>
    <mergeCell ref="BT16:BT17"/>
    <mergeCell ref="BU16:CD17"/>
    <mergeCell ref="CE16:CE17"/>
    <mergeCell ref="CF16:CI16"/>
    <mergeCell ref="CJ16:CM16"/>
    <mergeCell ref="CN16:CN17"/>
    <mergeCell ref="BU18:CD18"/>
    <mergeCell ref="BU19:CD19"/>
    <mergeCell ref="BU20:CD20"/>
    <mergeCell ref="BU21:CD21"/>
    <mergeCell ref="BU24:CD24"/>
    <mergeCell ref="BU25:CD25"/>
    <mergeCell ref="BU26:CD26"/>
    <mergeCell ref="BU27:CD27"/>
    <mergeCell ref="BU28:CD28"/>
    <mergeCell ref="BU29:CD29"/>
    <mergeCell ref="BU30:CD30"/>
    <mergeCell ref="BU31:CD31"/>
    <mergeCell ref="BU32:CD32"/>
    <mergeCell ref="BU33:CD33"/>
    <mergeCell ref="AX44:BG44"/>
    <mergeCell ref="AX45:BG45"/>
    <mergeCell ref="BU43:CD43"/>
    <mergeCell ref="BU44:CD44"/>
    <mergeCell ref="BU45:CD45"/>
    <mergeCell ref="BU46:CD46"/>
    <mergeCell ref="BS47:CE47"/>
    <mergeCell ref="CP16:CP17"/>
    <mergeCell ref="CQ16:CQ17"/>
    <mergeCell ref="CR16:DA17"/>
    <mergeCell ref="DB16:DB17"/>
    <mergeCell ref="CR24:DA24"/>
    <mergeCell ref="CR25:DA25"/>
    <mergeCell ref="CR26:DA26"/>
    <mergeCell ref="CR27:DA27"/>
    <mergeCell ref="CR28:DA28"/>
    <mergeCell ref="CR29:DA29"/>
    <mergeCell ref="CR30:DA30"/>
    <mergeCell ref="CR31:DA31"/>
    <mergeCell ref="CR32:DA32"/>
    <mergeCell ref="CR33:DA33"/>
    <mergeCell ref="CR34:DA34"/>
    <mergeCell ref="CR35:DA35"/>
    <mergeCell ref="CR36:DA36"/>
    <mergeCell ref="CR37:DA37"/>
    <mergeCell ref="CR43:DA43"/>
    <mergeCell ref="CR44:DA44"/>
    <mergeCell ref="CR45:DA45"/>
    <mergeCell ref="CR46:DA46"/>
    <mergeCell ref="CP47:DB47"/>
    <mergeCell ref="DC16:DF16"/>
    <mergeCell ref="DG16:DJ16"/>
    <mergeCell ref="DK16:DK17"/>
    <mergeCell ref="CR18:DA18"/>
    <mergeCell ref="CR19:DA19"/>
    <mergeCell ref="CR20:DA20"/>
    <mergeCell ref="CR21:DA21"/>
    <mergeCell ref="DY16:DY17"/>
    <mergeCell ref="DZ16:EC16"/>
    <mergeCell ref="ED16:EG16"/>
    <mergeCell ref="EH16:EH17"/>
    <mergeCell ref="DO18:DX18"/>
    <mergeCell ref="DO19:DX19"/>
    <mergeCell ref="CR40:DA40"/>
    <mergeCell ref="CR41:DA41"/>
    <mergeCell ref="CR42:DA42"/>
    <mergeCell ref="DO20:DX20"/>
    <mergeCell ref="DO21:DX21"/>
    <mergeCell ref="DO24:DX24"/>
    <mergeCell ref="DO25:DX25"/>
    <mergeCell ref="DO26:DX26"/>
    <mergeCell ref="DO27:DX27"/>
    <mergeCell ref="DO28:DX28"/>
    <mergeCell ref="DM16:DM17"/>
    <mergeCell ref="DN16:DN17"/>
    <mergeCell ref="DO16:DX17"/>
    <mergeCell ref="DO45:DX45"/>
    <mergeCell ref="DO46:DX46"/>
    <mergeCell ref="DO29:DX29"/>
    <mergeCell ref="DO30:DX30"/>
    <mergeCell ref="DO31:DX31"/>
    <mergeCell ref="DO32:DX32"/>
    <mergeCell ref="DO33:DX33"/>
    <mergeCell ref="DO34:DX34"/>
    <mergeCell ref="DO35:DX35"/>
    <mergeCell ref="DO36:DX36"/>
    <mergeCell ref="DM47:DY47"/>
    <mergeCell ref="EJ16:EJ17"/>
    <mergeCell ref="EK16:EK17"/>
    <mergeCell ref="EL16:EU17"/>
    <mergeCell ref="EL24:EU24"/>
    <mergeCell ref="EL25:EU25"/>
    <mergeCell ref="EL26:EU26"/>
    <mergeCell ref="EL27:EU27"/>
    <mergeCell ref="EL28:EU28"/>
    <mergeCell ref="EL29:EU29"/>
    <mergeCell ref="EL30:EU30"/>
    <mergeCell ref="EL31:EU31"/>
    <mergeCell ref="EL32:EU32"/>
    <mergeCell ref="EL33:EU33"/>
    <mergeCell ref="DO37:DX37"/>
    <mergeCell ref="DO40:DX40"/>
    <mergeCell ref="DO41:DX41"/>
    <mergeCell ref="EL18:EU18"/>
    <mergeCell ref="EL19:EU19"/>
    <mergeCell ref="EL20:EU20"/>
    <mergeCell ref="EL21:EU21"/>
    <mergeCell ref="DO42:DX42"/>
    <mergeCell ref="DO43:DX43"/>
    <mergeCell ref="DO44:DX44"/>
    <mergeCell ref="EL45:EU45"/>
    <mergeCell ref="EL46:EU46"/>
    <mergeCell ref="EJ47:EV47"/>
    <mergeCell ref="FG16:FG17"/>
    <mergeCell ref="FH16:FH17"/>
    <mergeCell ref="FI16:FR17"/>
    <mergeCell ref="FS16:FS17"/>
    <mergeCell ref="FI24:FR24"/>
    <mergeCell ref="FI25:FR25"/>
    <mergeCell ref="FI26:FR26"/>
    <mergeCell ref="FI27:FR27"/>
    <mergeCell ref="FI28:FR28"/>
    <mergeCell ref="FI29:FR29"/>
    <mergeCell ref="FI30:FR30"/>
    <mergeCell ref="FI31:FR31"/>
    <mergeCell ref="FI32:FR32"/>
    <mergeCell ref="FI33:FR33"/>
    <mergeCell ref="FI34:FR34"/>
    <mergeCell ref="FI35:FR35"/>
    <mergeCell ref="FI36:FR36"/>
    <mergeCell ref="FI37:FR37"/>
    <mergeCell ref="EL34:EU34"/>
    <mergeCell ref="EL35:EU35"/>
    <mergeCell ref="EL43:EU43"/>
    <mergeCell ref="FI18:FR18"/>
    <mergeCell ref="EL44:EU44"/>
    <mergeCell ref="EL36:EU36"/>
    <mergeCell ref="EL37:EU37"/>
    <mergeCell ref="EV16:EV17"/>
    <mergeCell ref="EW16:EZ16"/>
    <mergeCell ref="FA16:FD16"/>
    <mergeCell ref="FE16:FE17"/>
    <mergeCell ref="FI41:FR41"/>
    <mergeCell ref="FI42:FR42"/>
    <mergeCell ref="FI43:FR43"/>
    <mergeCell ref="FI44:FR44"/>
    <mergeCell ref="EL22:EU22"/>
    <mergeCell ref="EL23:EU23"/>
    <mergeCell ref="EL38:EU38"/>
    <mergeCell ref="EL39:EU39"/>
    <mergeCell ref="FI22:FR22"/>
    <mergeCell ref="FI23:FR23"/>
    <mergeCell ref="FI38:FR38"/>
    <mergeCell ref="FI39:FR39"/>
    <mergeCell ref="FT16:FW16"/>
    <mergeCell ref="FX16:GA16"/>
    <mergeCell ref="GD16:GD17"/>
    <mergeCell ref="GE16:GE17"/>
    <mergeCell ref="GF16:GO17"/>
    <mergeCell ref="GP16:GP17"/>
    <mergeCell ref="GF24:GO24"/>
    <mergeCell ref="GF25:GO25"/>
    <mergeCell ref="GF26:GO26"/>
    <mergeCell ref="GB16:GB17"/>
    <mergeCell ref="GF22:GO22"/>
    <mergeCell ref="GF23:GO23"/>
    <mergeCell ref="FI45:FR45"/>
    <mergeCell ref="FI46:FR46"/>
    <mergeCell ref="FI19:FR19"/>
    <mergeCell ref="FI20:FR20"/>
    <mergeCell ref="FI21:FR21"/>
    <mergeCell ref="GF37:GO37"/>
    <mergeCell ref="GF40:GO40"/>
    <mergeCell ref="GF41:GO41"/>
    <mergeCell ref="FG47:FS47"/>
    <mergeCell ref="GF27:GO27"/>
    <mergeCell ref="GF28:GO28"/>
    <mergeCell ref="GF43:GO43"/>
    <mergeCell ref="GF44:GO44"/>
    <mergeCell ref="GF45:GO45"/>
    <mergeCell ref="GF46:GO46"/>
    <mergeCell ref="GF29:GO29"/>
    <mergeCell ref="GF30:GO30"/>
    <mergeCell ref="GF31:GO31"/>
    <mergeCell ref="GF32:GO32"/>
    <mergeCell ref="GF33:GO33"/>
    <mergeCell ref="GF34:GO34"/>
    <mergeCell ref="GF35:GO35"/>
    <mergeCell ref="GF36:GO36"/>
    <mergeCell ref="GF38:GO38"/>
    <mergeCell ref="HC18:HL18"/>
    <mergeCell ref="HC19:HL19"/>
    <mergeCell ref="HC20:HL20"/>
    <mergeCell ref="HC21:HL21"/>
    <mergeCell ref="HC34:HL34"/>
    <mergeCell ref="HC30:HL30"/>
    <mergeCell ref="HC31:HL31"/>
    <mergeCell ref="HC32:HL32"/>
    <mergeCell ref="HC33:HL33"/>
    <mergeCell ref="HC22:HL22"/>
    <mergeCell ref="HC23:HL23"/>
    <mergeCell ref="GQ16:GT16"/>
    <mergeCell ref="GU16:GX16"/>
    <mergeCell ref="GY16:GY17"/>
    <mergeCell ref="GF18:GO18"/>
    <mergeCell ref="GF19:GO19"/>
    <mergeCell ref="GF20:GO20"/>
    <mergeCell ref="GF21:GO21"/>
    <mergeCell ref="HZ36:II36"/>
    <mergeCell ref="HZ37:II37"/>
    <mergeCell ref="HC35:HL35"/>
    <mergeCell ref="HC36:HL36"/>
    <mergeCell ref="HA16:HA17"/>
    <mergeCell ref="HB16:HB17"/>
    <mergeCell ref="HC16:HL17"/>
    <mergeCell ref="HC24:HL24"/>
    <mergeCell ref="HC25:HL25"/>
    <mergeCell ref="HC26:HL26"/>
    <mergeCell ref="HC27:HL27"/>
    <mergeCell ref="HC28:HL28"/>
    <mergeCell ref="HC29:HL29"/>
    <mergeCell ref="HM16:HM17"/>
    <mergeCell ref="HN16:HQ16"/>
    <mergeCell ref="HR16:HU16"/>
    <mergeCell ref="HV16:HV17"/>
    <mergeCell ref="HZ43:II43"/>
    <mergeCell ref="HZ44:II44"/>
    <mergeCell ref="HZ45:II45"/>
    <mergeCell ref="HZ46:II46"/>
    <mergeCell ref="HC37:HL37"/>
    <mergeCell ref="GD47:GP47"/>
    <mergeCell ref="HC45:HL45"/>
    <mergeCell ref="HC46:HL46"/>
    <mergeCell ref="HX47:IJ47"/>
    <mergeCell ref="HC43:HL43"/>
    <mergeCell ref="HC44:HL44"/>
    <mergeCell ref="GF39:GO39"/>
    <mergeCell ref="HC38:HL38"/>
    <mergeCell ref="HC39:HL39"/>
    <mergeCell ref="IK16:IN16"/>
    <mergeCell ref="IO16:IR16"/>
    <mergeCell ref="IS16:IS17"/>
    <mergeCell ref="HZ18:II18"/>
    <mergeCell ref="HZ19:II19"/>
    <mergeCell ref="HZ20:II20"/>
    <mergeCell ref="HZ21:II21"/>
    <mergeCell ref="HA47:HM47"/>
    <mergeCell ref="HX16:HX17"/>
    <mergeCell ref="HY16:HY17"/>
    <mergeCell ref="HZ16:II17"/>
    <mergeCell ref="IJ16:IJ17"/>
    <mergeCell ref="HZ24:II24"/>
    <mergeCell ref="HZ25:II25"/>
    <mergeCell ref="HZ26:II26"/>
    <mergeCell ref="HZ27:II27"/>
    <mergeCell ref="HZ28:II28"/>
    <mergeCell ref="HZ29:II29"/>
    <mergeCell ref="HZ30:II30"/>
    <mergeCell ref="HZ31:II31"/>
    <mergeCell ref="HZ32:II32"/>
    <mergeCell ref="HZ33:II33"/>
    <mergeCell ref="HZ34:II34"/>
    <mergeCell ref="HZ35:II35"/>
    <mergeCell ref="IU16:IU17"/>
    <mergeCell ref="IV16:IV17"/>
    <mergeCell ref="IW16:JF17"/>
    <mergeCell ref="JG16:JG17"/>
    <mergeCell ref="JH16:JK16"/>
    <mergeCell ref="JL16:JO16"/>
    <mergeCell ref="JP16:JP17"/>
    <mergeCell ref="IW18:JF18"/>
    <mergeCell ref="IW19:JF19"/>
    <mergeCell ref="IW45:JF45"/>
    <mergeCell ref="IW46:JF46"/>
    <mergeCell ref="IW29:JF29"/>
    <mergeCell ref="IW30:JF30"/>
    <mergeCell ref="IW31:JF31"/>
    <mergeCell ref="IW32:JF32"/>
    <mergeCell ref="IW33:JF33"/>
    <mergeCell ref="IW34:JF34"/>
    <mergeCell ref="IW35:JF35"/>
    <mergeCell ref="IW36:JF36"/>
    <mergeCell ref="IW43:JF43"/>
    <mergeCell ref="IW44:JF44"/>
    <mergeCell ref="IW41:JF41"/>
    <mergeCell ref="KD16:KD17"/>
    <mergeCell ref="KE16:KH16"/>
    <mergeCell ref="KI16:KL16"/>
    <mergeCell ref="KM16:KM17"/>
    <mergeCell ref="IW20:JF20"/>
    <mergeCell ref="IW21:JF21"/>
    <mergeCell ref="IW24:JF24"/>
    <mergeCell ref="IW25:JF25"/>
    <mergeCell ref="IW26:JF26"/>
    <mergeCell ref="JT18:KC18"/>
    <mergeCell ref="JT19:KC19"/>
    <mergeCell ref="JT20:KC20"/>
    <mergeCell ref="JT21:KC21"/>
    <mergeCell ref="KQ37:KZ37"/>
    <mergeCell ref="KQ43:KZ43"/>
    <mergeCell ref="KQ44:KZ44"/>
    <mergeCell ref="KQ45:KZ45"/>
    <mergeCell ref="KQ46:KZ46"/>
    <mergeCell ref="KO47:LA47"/>
    <mergeCell ref="LB16:LE16"/>
    <mergeCell ref="KQ24:KZ24"/>
    <mergeCell ref="KQ25:KZ25"/>
    <mergeCell ref="KQ26:KZ26"/>
    <mergeCell ref="KQ27:KZ27"/>
    <mergeCell ref="KQ28:KZ28"/>
    <mergeCell ref="KQ29:KZ29"/>
    <mergeCell ref="KQ38:KZ38"/>
    <mergeCell ref="KQ39:KZ39"/>
    <mergeCell ref="KQ22:KZ22"/>
    <mergeCell ref="KQ23:KZ23"/>
    <mergeCell ref="KQ36:KZ36"/>
    <mergeCell ref="KQ30:KZ30"/>
    <mergeCell ref="KQ31:KZ31"/>
    <mergeCell ref="KQ32:KZ32"/>
    <mergeCell ref="KQ33:KZ33"/>
    <mergeCell ref="KQ34:KZ34"/>
    <mergeCell ref="KQ35:KZ35"/>
    <mergeCell ref="LF16:LI16"/>
    <mergeCell ref="LJ16:LJ17"/>
    <mergeCell ref="KQ18:KZ18"/>
    <mergeCell ref="KQ19:KZ19"/>
    <mergeCell ref="KQ20:KZ20"/>
    <mergeCell ref="KQ21:KZ21"/>
    <mergeCell ref="KO16:KO17"/>
    <mergeCell ref="KP16:KP17"/>
    <mergeCell ref="KQ16:KZ17"/>
    <mergeCell ref="LA16:LA17"/>
    <mergeCell ref="LL16:LL17"/>
    <mergeCell ref="LM16:LM17"/>
    <mergeCell ref="LN16:LW17"/>
    <mergeCell ref="LX16:LX17"/>
    <mergeCell ref="LY16:MB16"/>
    <mergeCell ref="MC16:MF16"/>
    <mergeCell ref="MG16:MG17"/>
    <mergeCell ref="LN18:LW18"/>
    <mergeCell ref="LN19:LW19"/>
    <mergeCell ref="LN20:LW20"/>
    <mergeCell ref="LN21:LW21"/>
    <mergeCell ref="LN24:LW24"/>
    <mergeCell ref="LN25:LW25"/>
    <mergeCell ref="LN26:LW26"/>
    <mergeCell ref="LN27:LW27"/>
    <mergeCell ref="LN28:LW28"/>
    <mergeCell ref="LN22:LW22"/>
    <mergeCell ref="LN23:LW23"/>
    <mergeCell ref="LL47:LX47"/>
    <mergeCell ref="MI16:MI17"/>
    <mergeCell ref="MJ16:MJ17"/>
    <mergeCell ref="MK16:MT17"/>
    <mergeCell ref="MU16:MU17"/>
    <mergeCell ref="MV16:MY16"/>
    <mergeCell ref="MZ16:NC16"/>
    <mergeCell ref="ND16:ND17"/>
    <mergeCell ref="MK18:MT18"/>
    <mergeCell ref="MK19:MT19"/>
    <mergeCell ref="MK20:MT20"/>
    <mergeCell ref="MK21:MT21"/>
    <mergeCell ref="MK24:MT24"/>
    <mergeCell ref="MK25:MT25"/>
    <mergeCell ref="MK26:MT26"/>
    <mergeCell ref="MK27:MT27"/>
    <mergeCell ref="LN43:LW43"/>
    <mergeCell ref="LN44:LW44"/>
    <mergeCell ref="LN45:LW45"/>
    <mergeCell ref="LN46:LW46"/>
    <mergeCell ref="LN29:LW29"/>
    <mergeCell ref="LN30:LW30"/>
    <mergeCell ref="LN31:LW31"/>
    <mergeCell ref="MK43:MT43"/>
    <mergeCell ref="NW16:NZ16"/>
    <mergeCell ref="OA16:OA17"/>
    <mergeCell ref="NH18:NQ18"/>
    <mergeCell ref="NH19:NQ19"/>
    <mergeCell ref="NH20:NQ20"/>
    <mergeCell ref="NH21:NQ21"/>
    <mergeCell ref="NF16:NF17"/>
    <mergeCell ref="NG16:NG17"/>
    <mergeCell ref="NH16:NQ17"/>
    <mergeCell ref="NR16:NR17"/>
    <mergeCell ref="NH40:NQ40"/>
    <mergeCell ref="NH41:NQ41"/>
    <mergeCell ref="NH42:NQ42"/>
    <mergeCell ref="NH43:NQ43"/>
    <mergeCell ref="NH44:NQ44"/>
    <mergeCell ref="NH45:NQ45"/>
    <mergeCell ref="NH46:NQ46"/>
    <mergeCell ref="NF47:NR47"/>
    <mergeCell ref="NS16:NV16"/>
    <mergeCell ref="NH24:NQ24"/>
    <mergeCell ref="NH25:NQ25"/>
    <mergeCell ref="NH26:NQ26"/>
    <mergeCell ref="NH27:NQ27"/>
    <mergeCell ref="NH28:NQ28"/>
    <mergeCell ref="NH29:NQ29"/>
    <mergeCell ref="NH30:NQ30"/>
    <mergeCell ref="NH31:NQ31"/>
    <mergeCell ref="NH32:NQ32"/>
    <mergeCell ref="NH33:NQ33"/>
    <mergeCell ref="NH34:NQ34"/>
    <mergeCell ref="NH35:NQ35"/>
    <mergeCell ref="NH36:NQ36"/>
    <mergeCell ref="NH37:NQ37"/>
    <mergeCell ref="MK44:MT44"/>
    <mergeCell ref="MK45:MT45"/>
    <mergeCell ref="MK46:MT46"/>
    <mergeCell ref="MI47:MU47"/>
    <mergeCell ref="MK28:MT28"/>
    <mergeCell ref="BU42:CD42"/>
    <mergeCell ref="BU41:CD41"/>
    <mergeCell ref="BU40:CD40"/>
    <mergeCell ref="BU34:CD34"/>
    <mergeCell ref="BU35:CD35"/>
    <mergeCell ref="BU36:CD36"/>
    <mergeCell ref="BU37:CD37"/>
    <mergeCell ref="MK29:MT29"/>
    <mergeCell ref="MK30:MT30"/>
    <mergeCell ref="MK31:MT31"/>
    <mergeCell ref="MK32:MT32"/>
    <mergeCell ref="MK33:MT33"/>
    <mergeCell ref="LN37:LW37"/>
    <mergeCell ref="LN40:LW40"/>
    <mergeCell ref="LN41:LW41"/>
    <mergeCell ref="MK34:MT34"/>
    <mergeCell ref="MK35:MT35"/>
    <mergeCell ref="MK36:MT36"/>
    <mergeCell ref="MK42:MT42"/>
    <mergeCell ref="MK41:MT41"/>
    <mergeCell ref="MK40:MT40"/>
    <mergeCell ref="EL42:EU42"/>
    <mergeCell ref="EL41:EU41"/>
    <mergeCell ref="EL40:EU40"/>
    <mergeCell ref="HC42:HL42"/>
    <mergeCell ref="HC41:HL41"/>
    <mergeCell ref="HC40:HL40"/>
    <mergeCell ref="LN42:LW42"/>
    <mergeCell ref="KQ40:KZ40"/>
    <mergeCell ref="KQ41:KZ41"/>
    <mergeCell ref="KQ42:KZ42"/>
    <mergeCell ref="HZ40:II40"/>
    <mergeCell ref="HZ41:II41"/>
    <mergeCell ref="HZ42:II42"/>
    <mergeCell ref="GF42:GO42"/>
    <mergeCell ref="FI40:FR40"/>
    <mergeCell ref="IW42:JF42"/>
    <mergeCell ref="IW40:JF40"/>
    <mergeCell ref="F6:I6"/>
    <mergeCell ref="O50:R50"/>
    <mergeCell ref="S50:V50"/>
    <mergeCell ref="W50:W51"/>
    <mergeCell ref="B50:N51"/>
    <mergeCell ref="N14:AB14"/>
    <mergeCell ref="JT42:KC42"/>
    <mergeCell ref="JT41:KC41"/>
    <mergeCell ref="JT40:KC40"/>
    <mergeCell ref="JT43:KC43"/>
    <mergeCell ref="JT44:KC44"/>
    <mergeCell ref="JT45:KC45"/>
    <mergeCell ref="JT46:KC46"/>
    <mergeCell ref="JR47:KD47"/>
    <mergeCell ref="JT34:KC34"/>
    <mergeCell ref="JT35:KC35"/>
    <mergeCell ref="JT36:KC36"/>
    <mergeCell ref="JT37:KC37"/>
    <mergeCell ref="IU47:JG47"/>
    <mergeCell ref="JR16:JR17"/>
    <mergeCell ref="JS16:JS17"/>
    <mergeCell ref="JT16:KC17"/>
    <mergeCell ref="JT29:KC29"/>
    <mergeCell ref="JT30:KC30"/>
  </mergeCells>
  <conditionalFormatting sqref="Y15:AT47">
    <cfRule type="expression" dxfId="15" priority="51">
      <formula>+OR($Z$15=0,$Z$15="")</formula>
    </cfRule>
  </conditionalFormatting>
  <conditionalFormatting sqref="AV15:BQ47">
    <cfRule type="expression" dxfId="14" priority="50">
      <formula>+OR($AW$15=0,$AW$15="")</formula>
    </cfRule>
  </conditionalFormatting>
  <conditionalFormatting sqref="BS15:CN47">
    <cfRule type="expression" dxfId="13" priority="49">
      <formula>+OR($BT$15=0,$BT$15="")</formula>
    </cfRule>
  </conditionalFormatting>
  <conditionalFormatting sqref="CP15:DK47">
    <cfRule type="expression" dxfId="12" priority="48">
      <formula>+OR($CQ$15=0,$CQ$15="")</formula>
    </cfRule>
  </conditionalFormatting>
  <conditionalFormatting sqref="DM15:EH47">
    <cfRule type="expression" dxfId="11" priority="47">
      <formula>+OR($DN$15=0,$DN$15="")</formula>
    </cfRule>
  </conditionalFormatting>
  <conditionalFormatting sqref="EJ15:FE47">
    <cfRule type="expression" dxfId="10" priority="46">
      <formula>+OR($EK$15=0,$EK$15="")</formula>
    </cfRule>
  </conditionalFormatting>
  <conditionalFormatting sqref="FG15:GB47">
    <cfRule type="expression" dxfId="9" priority="45">
      <formula>+OR($FH$15=0,$FH$15="")</formula>
    </cfRule>
  </conditionalFormatting>
  <conditionalFormatting sqref="GD15:GY47">
    <cfRule type="expression" dxfId="8" priority="44">
      <formula>+OR($GE$15=0,$GE$15="")</formula>
    </cfRule>
  </conditionalFormatting>
  <conditionalFormatting sqref="HA15:HV47">
    <cfRule type="expression" dxfId="7" priority="43">
      <formula>+OR($HB$15=0,$HB$15="")</formula>
    </cfRule>
  </conditionalFormatting>
  <conditionalFormatting sqref="HX15:IS47">
    <cfRule type="expression" dxfId="6" priority="40">
      <formula>+OR($HY$15=0,$HY$15="")</formula>
    </cfRule>
  </conditionalFormatting>
  <conditionalFormatting sqref="IU15:JP47">
    <cfRule type="expression" dxfId="5" priority="39">
      <formula>+OR($IV$15=0,$IV$15="")</formula>
    </cfRule>
  </conditionalFormatting>
  <conditionalFormatting sqref="JR15:KM47">
    <cfRule type="expression" dxfId="4" priority="38">
      <formula>+OR($JS$15=0,$JS$15="")</formula>
    </cfRule>
  </conditionalFormatting>
  <conditionalFormatting sqref="KO15:LJ47">
    <cfRule type="expression" dxfId="3" priority="37">
      <formula>+OR($KP$15=0,$KP$15="")</formula>
    </cfRule>
  </conditionalFormatting>
  <conditionalFormatting sqref="LL15:MG47">
    <cfRule type="expression" dxfId="2" priority="36">
      <formula>+OR($LM$15=0,$LM$15="")</formula>
    </cfRule>
  </conditionalFormatting>
  <conditionalFormatting sqref="MI15:ND47">
    <cfRule type="expression" dxfId="1" priority="35">
      <formula>+OR($MJ$15=0,$MJ$15="")</formula>
    </cfRule>
  </conditionalFormatting>
  <conditionalFormatting sqref="NF15:OA47">
    <cfRule type="expression" dxfId="0" priority="34">
      <formula>+OR($NG$15=0,$NG$15="")</formula>
    </cfRule>
  </conditionalFormatting>
  <dataValidations count="2">
    <dataValidation type="decimal" allowBlank="1" showInputMessage="1" showErrorMessage="1" sqref="O76:V77 O73:V74 Q79:T79">
      <formula1>0</formula1>
      <formula2>100000</formula2>
    </dataValidation>
    <dataValidation type="decimal" allowBlank="1" showInputMessage="1" showErrorMessage="1" sqref="MZ18 S18 T19 R20:S20 P18:P19 O20 R19 V20 O53:V54 O58:V58 O40:V44 MC18 AP18 BM18 CJ18 AQ19 AO20:AP20 AM18:AM19 AL20 AO19 AS20 AL40:AS44 BN19 BL20:BM20 BJ18:BJ19 BI20 BL19 BP20 BI40:BP44 CK19 CI20:CJ20 CG18:CG19 CF20 CI19 CM20 CF40:CM44 DG18 DH19 DF20:DG20 DD18:DD19 DC20 DF19 DJ20 ED18 EE19 EC20:ED20 EA18:EA19 DZ20 EC19 EG20 FA18 FB19 EZ20:FA20 EX18:EX19 EW20 EZ19 FD20 FX18 FY19 FW20:FX20 FU18:FU19 FT20 FW19 GA20 GU18 GV19 GT20:GU20 GR18:GR19 GQ20 GT19 GX20 HR18 HS19 HQ20:HR20 HO18:HO19 HN20 HQ19 HU20 IO18 IP19 IN20:IO20 IL18:IL19 IK20 IN19 IR20 JL18 JM19 JK20:JL20 JI18:JI19 JH20 JK19 JO20 KI18 KJ19 KH20:KI20 KF18:KF19 KE20 KH19 KL20 LF18 LG19 LE20:LF20 LC18:LC19 LB20 LE19 LI20 MD19 MB20:MC20 LZ18:LZ19 LY20 MB19 MF20 LY40:MF44 NA19 MY20:MZ20 MW18:MW19 MV20 MY19 NC20 MV40:NC44 MV21:NC28 LY21:MF28 LB40:LI44 KE40:KL44 JH40:JO44 IK40:IR44 HN40:HU44 GQ40:GX44 FT40:GA44 EW40:FD44 DZ40:EG44 DC40:DJ44 CF21:CM28 BI21:BP28 AL21:AS28 DC21:DJ28 O21:V28 O37:Q39 S37:U39 DZ21:EG28 EW21:FD28 AL37:AN39 AP37:AR39 BI37:BK39 BM37:BO39 CF37:CH39 CJ37:CL39 DC37:DE39 DG37:DI39 DZ37:EB39 ED37:EF39 EW37:EY39 FA37:FC39 FT21:GA28 FT37:FV39 GQ21:GX28 GQ37:GS39 HN21:HU28 HN37:HP39 IK21:IR28 IK37:IM39 JH21:JO28 JH37:JJ39 KE21:KL28 KE37:KG39 LB21:LI28 LB37:LD39 LY37:MA39 MC37:ME39 MV37:MX39 MZ37:NB39 MV34 MV30:NC30 NA33:NB33 MX33 MY33:MY34 MV35:NB35 NC33:NC35 LY34 LY30:MF30 MD33:ME33 MA33 MB33:MB34 LY35:ME35 MF33:MF35 LF37:LH39 LB34 LB30:LI30 LG33:LH33 LD33 LE33:LE34 LB35:LH35 KI37:KK39 KE34 KE30:KL30 KJ33:KK33 KG33 KH33:KH34 KE35:KK35 JL37:JN39 JH34 JH30:JO30 JM33:JN33 JJ33 JK33:JK34 JH35:JN35 IO37:IQ39 IK34 IK30:IR30 IP33:IQ33 IM33 IN33:IN34 IK35:IQ35 HR37:HT39 HN34 HN30:HU30 HS33:HT33 HP33 HQ33:HQ34 HN35:HT35 GU37:GW39 GQ34 GQ30:GX30 GV33:GW33 GS33 GT33:GT34 GQ35:GW35 FX37:FZ39 FT34 FT30:GA30 FY33:FZ33 FV33 FW33:FW34 FT35:FZ35 EW34 EW30:FD30 FB33:FC33 EY33 EZ33:EZ34 EW35:FC35 FD33:FD35 DZ34 DZ30:EG30 EE33:EF33 EB33 EC33:EC34 DZ35:EF35 EG33:EG35 DC34 DC30:DJ30 DH33:DI33 DE33 DF33:DF34 DC35:DI35 DJ33:DJ35 CF34 CF30:CM30 CK33:CL33 CH33 CI33:CI34 CF35:CL35 CM33:CM35 BI34 BI30:BP30 BN33:BO33 BK33 BL33:BL34 BI35:BO35 BP33:BP35 AL34 AL30:AS30 AQ33:AR33 AN33 AO33:AO34 AL35:AR35 AS33:AS35 GA33:GA35 GX33:GX35 HU33:HU35 IR33:IR35 JO33:JO35 KL33:KL35 LI33:LI35 O34 O30:V30 T33:U33 Q33 R33:R34 O35:U35 V33:V35 NW18 NX19 NV20:NW20 NT18:NT19 NS20 NV19 NZ20 NS40:NZ44 NS21:NZ28 NS37:NU39 NW37:NY39 NS34 NS30:NZ30 NX33:NY33 NU33 NV33:NV34 NS35:NY35 NZ33:NZ35">
      <formula1>0</formula1>
      <formula2>100000000</formula2>
    </dataValidation>
  </dataValidations>
  <pageMargins left="0.7" right="0.7" top="0.75" bottom="0.75" header="0.3" footer="0.3"/>
  <ignoredErrors>
    <ignoredError sqref="AU29:AU31 AU44:AW44 AU43 CO37 BR37 AU21 FF37 AU37 DL37 EI29:EI31 EI21 EI37 GZ37 GZ29:GZ31 HW21 HW37:IT37 IT29:IT31 JQ21 JQ37 KN21 KN29:LI31 MH37 MH29:MH31 LK29:LK31 NE21 NE37:NZ37 C22:C28 OB24:PL37 FF21 FF29:GA31 GC29:GC31 C37:C44 AU24 BR24 CO24 DL24 EI24 FF24 GC24 GZ24 HW24 IT24 JQ24 KN24 LK24 MH24 NE24 AU25 BR25 CO25 DL25 EI25 FF25 GC25 GZ25 HW25 IT25 JQ25 KN25 LK25 MH25 NE25 AU26 BR26 CO26 DL26 EI26 FF26 GC26 GZ26 HW26 IT26 JQ26 KN26 LK26 MH26 NE26 AU27 BR27 CO27 DL27 EI27 FF27 GC27 GZ27 HW27 IT27 JQ27 KN27 LK27 MH27 NE27 AU28 BR28 CO28 DL28 EI28 FF28 GC28 GZ28 HW28 IT28 JQ28 KN28 LK28 MH28 NE28 AU33:AU36 AU32:AW32 BR32 CO32 DL32 EI33:EI36 EI32 FF33:FF36 FF32 GC33:GC37 GC32 GZ33:GZ36 GZ32:HB32 HW32 IT33:IT36 IT32:IV32 JQ32 KN33:KN36 KN32 LK33:LK37 LK32 MH33:MH36 MH32:MJ32 NE32 BR43 CO43 DL43 EI43 FF43 GC43 GZ43 HW43 IT43 JQ43 KN43 LK43 MH43 NE43 OB43:PL43 BR44 CO44 DL44 EI44 FF44 GC44 GZ44 HW44 IT44 JQ44 KN44 LK44 MH44 NE44 OB44:XFD44 BR29:BR31 BR21:CO21 BR33:BR36 CO29:CO31 CO33:DL36 DL21 DL29:DL31 GC21 GZ21 HW29:HW31 HW33:HW36 IT21 JQ29:JQ31 JQ33:JQ36 KN37 LK21 MH21 NE29:NE31 NE33:NE36 OB21:PL21" numberStoredAsText="1"/>
    <ignoredError sqref="O79" unlocked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workbookViewId="0">
      <selection activeCell="N26" sqref="N26"/>
    </sheetView>
  </sheetViews>
  <sheetFormatPr baseColWidth="10" defaultRowHeight="15" x14ac:dyDescent="0.25"/>
  <cols>
    <col min="1" max="9" width="6.140625" style="175" customWidth="1"/>
    <col min="10" max="10" width="10.5703125" style="175" customWidth="1"/>
    <col min="11" max="27" width="6.140625" style="175" customWidth="1"/>
    <col min="28" max="16384" width="11.42578125" style="175"/>
  </cols>
  <sheetData>
    <row r="1" spans="1:29" ht="16.5" customHeight="1" x14ac:dyDescent="0.25">
      <c r="H1" s="89"/>
      <c r="I1" s="89"/>
      <c r="J1" s="89"/>
      <c r="K1" s="89"/>
      <c r="N1" s="89"/>
      <c r="O1" s="89"/>
      <c r="P1" s="89"/>
      <c r="Q1" s="89"/>
      <c r="R1" s="89"/>
      <c r="S1" s="89"/>
      <c r="T1" s="89"/>
      <c r="U1" s="89"/>
      <c r="V1" s="89"/>
      <c r="W1" s="89"/>
      <c r="X1" s="89"/>
      <c r="Y1" s="89"/>
      <c r="Z1" s="89"/>
      <c r="AA1" s="89"/>
    </row>
    <row r="2" spans="1:29" ht="54" customHeight="1" x14ac:dyDescent="0.25">
      <c r="A2" s="550" t="s">
        <v>408</v>
      </c>
      <c r="B2" s="550"/>
      <c r="C2" s="550"/>
      <c r="D2" s="550"/>
      <c r="E2" s="569"/>
      <c r="F2" s="569"/>
      <c r="G2" s="569"/>
      <c r="H2" s="569"/>
      <c r="I2" s="569"/>
      <c r="J2" s="569"/>
      <c r="K2" s="569"/>
      <c r="Y2" s="89"/>
      <c r="Z2" s="89"/>
      <c r="AA2" s="89"/>
      <c r="AC2" s="175" t="s">
        <v>477</v>
      </c>
    </row>
    <row r="3" spans="1:29" x14ac:dyDescent="0.25">
      <c r="A3" s="89"/>
      <c r="B3" s="89"/>
      <c r="C3" s="89"/>
      <c r="D3" s="89"/>
      <c r="E3" s="89"/>
      <c r="F3" s="89"/>
      <c r="G3" s="89"/>
      <c r="I3" s="89"/>
      <c r="J3" s="89"/>
      <c r="K3" s="89"/>
      <c r="N3" s="89"/>
      <c r="O3" s="89"/>
      <c r="P3" s="89"/>
      <c r="Q3" s="89"/>
      <c r="R3" s="89"/>
      <c r="S3" s="89"/>
      <c r="T3" s="89"/>
      <c r="U3" s="89"/>
      <c r="V3" s="89"/>
      <c r="W3" s="89"/>
      <c r="X3" s="89"/>
      <c r="Y3" s="89"/>
      <c r="Z3" s="89"/>
      <c r="AA3" s="89"/>
      <c r="AC3" s="175" t="s">
        <v>474</v>
      </c>
    </row>
    <row r="4" spans="1:29" x14ac:dyDescent="0.25">
      <c r="A4" s="89"/>
      <c r="B4" s="89"/>
      <c r="C4" s="89"/>
      <c r="D4" s="89"/>
      <c r="E4" s="89"/>
      <c r="F4" s="89"/>
      <c r="G4" s="89"/>
      <c r="H4" s="89"/>
      <c r="I4" s="89"/>
      <c r="J4" s="89"/>
      <c r="K4" s="89"/>
      <c r="L4" s="89"/>
      <c r="M4" s="89"/>
      <c r="N4" s="89"/>
      <c r="O4" s="89"/>
      <c r="P4" s="89"/>
      <c r="Q4" s="89"/>
      <c r="R4" s="89"/>
      <c r="S4" s="89"/>
      <c r="T4" s="89"/>
      <c r="U4" s="89"/>
      <c r="V4" s="89"/>
      <c r="W4" s="89"/>
      <c r="X4" s="89"/>
      <c r="Y4" s="89"/>
      <c r="Z4" s="89"/>
      <c r="AA4" s="89"/>
      <c r="AC4" s="175" t="s">
        <v>475</v>
      </c>
    </row>
    <row r="5" spans="1:29" x14ac:dyDescent="0.25">
      <c r="A5" s="572" t="s">
        <v>430</v>
      </c>
      <c r="B5" s="572"/>
      <c r="C5" s="572"/>
      <c r="D5" s="572"/>
      <c r="E5" s="572"/>
      <c r="F5" s="572"/>
      <c r="G5" s="572"/>
      <c r="H5" s="572"/>
      <c r="I5" s="572"/>
      <c r="J5" s="572"/>
      <c r="K5" s="572"/>
      <c r="L5" s="572"/>
      <c r="M5" s="572"/>
      <c r="N5" s="572"/>
      <c r="O5" s="572"/>
      <c r="P5" s="572"/>
      <c r="Q5" s="572"/>
      <c r="R5" s="572"/>
      <c r="S5" s="572"/>
      <c r="T5" s="572"/>
      <c r="U5" s="572"/>
      <c r="V5" s="572"/>
      <c r="W5" s="259" t="s">
        <v>317</v>
      </c>
      <c r="X5" s="178"/>
      <c r="Y5" s="179"/>
      <c r="Z5" s="178"/>
      <c r="AA5" s="179"/>
      <c r="AC5" s="175" t="s">
        <v>476</v>
      </c>
    </row>
    <row r="6" spans="1:29" x14ac:dyDescent="0.25">
      <c r="A6" s="176"/>
      <c r="B6" s="176"/>
      <c r="C6" s="176"/>
      <c r="D6" s="176"/>
      <c r="E6" s="176"/>
      <c r="F6" s="176"/>
      <c r="G6" s="176"/>
      <c r="H6" s="176"/>
      <c r="I6" s="176"/>
      <c r="J6" s="176"/>
      <c r="K6" s="176"/>
      <c r="L6" s="176"/>
      <c r="M6" s="176"/>
      <c r="N6" s="176"/>
      <c r="O6" s="176"/>
      <c r="P6" s="176"/>
      <c r="Q6" s="176"/>
      <c r="R6" s="176"/>
      <c r="S6" s="176"/>
      <c r="T6" s="176"/>
      <c r="U6" s="176"/>
      <c r="V6" s="176"/>
      <c r="W6" s="177"/>
      <c r="X6" s="178"/>
      <c r="Y6" s="179"/>
      <c r="Z6" s="178"/>
      <c r="AA6" s="179"/>
    </row>
    <row r="7" spans="1:29" x14ac:dyDescent="0.25">
      <c r="A7" s="426" t="s">
        <v>414</v>
      </c>
      <c r="B7" s="426"/>
      <c r="C7" s="426"/>
      <c r="D7" s="426"/>
      <c r="E7" s="426"/>
      <c r="F7" s="426"/>
      <c r="G7" s="426"/>
      <c r="H7" s="426"/>
      <c r="I7" s="490">
        <v>6</v>
      </c>
      <c r="J7" s="490"/>
      <c r="K7" s="184"/>
      <c r="L7" s="184"/>
      <c r="M7" s="184"/>
      <c r="N7" s="184"/>
      <c r="O7" s="184"/>
      <c r="P7" s="184"/>
      <c r="Q7" s="184"/>
      <c r="R7" s="184"/>
      <c r="S7" s="184"/>
      <c r="T7" s="184"/>
      <c r="U7" s="184"/>
      <c r="V7" s="184"/>
      <c r="W7" s="177"/>
      <c r="X7" s="178"/>
      <c r="Y7" s="179"/>
      <c r="Z7" s="178"/>
      <c r="AA7" s="179"/>
    </row>
    <row r="8" spans="1:29" x14ac:dyDescent="0.25">
      <c r="A8" s="179"/>
      <c r="B8" s="179"/>
      <c r="C8" s="179"/>
      <c r="D8" s="179"/>
      <c r="E8" s="179"/>
      <c r="F8" s="179"/>
      <c r="G8" s="179"/>
      <c r="H8" s="179"/>
      <c r="I8" s="178"/>
      <c r="J8" s="178"/>
      <c r="K8" s="178"/>
      <c r="L8" s="178"/>
      <c r="M8" s="178"/>
      <c r="N8" s="178"/>
      <c r="O8" s="178"/>
      <c r="P8" s="178"/>
      <c r="Q8" s="178"/>
      <c r="R8" s="178"/>
      <c r="S8" s="178"/>
      <c r="T8" s="178"/>
      <c r="U8" s="178"/>
      <c r="V8" s="178"/>
      <c r="W8" s="178"/>
      <c r="X8" s="178"/>
      <c r="Y8" s="179"/>
      <c r="Z8" s="178"/>
      <c r="AA8" s="179"/>
    </row>
    <row r="9" spans="1:29" ht="52.5" customHeight="1" x14ac:dyDescent="0.25">
      <c r="A9" s="454" t="s">
        <v>17</v>
      </c>
      <c r="B9" s="454"/>
      <c r="C9" s="454"/>
      <c r="D9" s="454"/>
      <c r="E9" s="454"/>
      <c r="F9" s="454"/>
      <c r="G9" s="454"/>
      <c r="H9" s="454"/>
      <c r="I9" s="470" t="s">
        <v>18</v>
      </c>
      <c r="J9" s="470"/>
      <c r="K9" s="470" t="s">
        <v>19</v>
      </c>
      <c r="L9" s="470"/>
      <c r="M9" s="470"/>
      <c r="N9" s="470"/>
      <c r="O9" s="470"/>
      <c r="P9" s="470" t="s">
        <v>20</v>
      </c>
      <c r="Q9" s="470"/>
      <c r="R9" s="470" t="s">
        <v>21</v>
      </c>
      <c r="S9" s="470"/>
      <c r="T9" s="470"/>
      <c r="U9" s="470" t="s">
        <v>403</v>
      </c>
      <c r="V9" s="470"/>
      <c r="W9" s="470" t="s">
        <v>22</v>
      </c>
      <c r="X9" s="470"/>
      <c r="Y9" s="470" t="s">
        <v>335</v>
      </c>
      <c r="Z9" s="470"/>
      <c r="AA9" s="470"/>
    </row>
    <row r="10" spans="1:29" x14ac:dyDescent="0.25">
      <c r="A10" s="502"/>
      <c r="B10" s="502"/>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row>
    <row r="11" spans="1:29" x14ac:dyDescent="0.25">
      <c r="A11" s="502"/>
      <c r="B11" s="502"/>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row>
    <row r="12" spans="1:29" x14ac:dyDescent="0.25">
      <c r="A12" s="502"/>
      <c r="B12" s="502"/>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row>
    <row r="13" spans="1:29" x14ac:dyDescent="0.25">
      <c r="A13" s="502"/>
      <c r="B13" s="502"/>
      <c r="C13" s="502"/>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row>
    <row r="14" spans="1:29" x14ac:dyDescent="0.25">
      <c r="A14" s="502"/>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row>
    <row r="15" spans="1:29" x14ac:dyDescent="0.25">
      <c r="A15" s="502"/>
      <c r="B15" s="502"/>
      <c r="C15" s="502"/>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row>
    <row r="16" spans="1:29" x14ac:dyDescent="0.25">
      <c r="A16" s="179"/>
      <c r="B16" s="179"/>
      <c r="C16" s="179"/>
      <c r="D16" s="179"/>
      <c r="E16" s="179"/>
      <c r="F16" s="179"/>
      <c r="G16" s="179"/>
      <c r="H16" s="179"/>
      <c r="I16" s="179"/>
      <c r="J16" s="179"/>
      <c r="K16" s="179"/>
      <c r="L16" s="179"/>
      <c r="M16" s="179"/>
      <c r="N16" s="179"/>
      <c r="O16" s="574"/>
      <c r="P16" s="574"/>
      <c r="Q16" s="180"/>
      <c r="R16" s="180"/>
      <c r="S16" s="180"/>
      <c r="T16" s="180"/>
      <c r="U16" s="180"/>
      <c r="V16" s="180"/>
      <c r="W16" s="180"/>
      <c r="X16" s="181"/>
      <c r="Y16" s="178"/>
      <c r="Z16" s="179"/>
      <c r="AA16" s="178"/>
    </row>
    <row r="17" spans="1:27" x14ac:dyDescent="0.25">
      <c r="A17" s="182"/>
      <c r="B17" s="182"/>
      <c r="C17" s="182"/>
      <c r="D17" s="182"/>
      <c r="E17" s="442">
        <v>2009</v>
      </c>
      <c r="F17" s="442"/>
      <c r="G17" s="442"/>
      <c r="H17" s="442"/>
      <c r="I17" s="442">
        <v>2010</v>
      </c>
      <c r="J17" s="442"/>
      <c r="K17" s="442"/>
      <c r="L17" s="442"/>
      <c r="M17" s="442">
        <v>2011</v>
      </c>
      <c r="N17" s="442"/>
      <c r="O17" s="442"/>
      <c r="P17" s="442"/>
      <c r="Q17" s="179"/>
      <c r="R17" s="442" t="s">
        <v>400</v>
      </c>
      <c r="S17" s="442"/>
      <c r="T17" s="442"/>
      <c r="U17" s="442"/>
      <c r="V17" s="183"/>
      <c r="W17" s="567" t="s">
        <v>431</v>
      </c>
      <c r="X17" s="567"/>
      <c r="Y17" s="179"/>
      <c r="Z17" s="179"/>
      <c r="AA17" s="179"/>
    </row>
    <row r="18" spans="1:27" ht="16.5" customHeight="1" x14ac:dyDescent="0.25">
      <c r="A18" s="182"/>
      <c r="B18" s="182"/>
      <c r="C18" s="182"/>
      <c r="D18" s="182"/>
      <c r="E18" s="442" t="s">
        <v>397</v>
      </c>
      <c r="F18" s="442"/>
      <c r="G18" s="442" t="s">
        <v>398</v>
      </c>
      <c r="H18" s="442"/>
      <c r="I18" s="442" t="s">
        <v>397</v>
      </c>
      <c r="J18" s="442"/>
      <c r="K18" s="442" t="s">
        <v>398</v>
      </c>
      <c r="L18" s="442"/>
      <c r="M18" s="442" t="s">
        <v>397</v>
      </c>
      <c r="N18" s="442"/>
      <c r="O18" s="442" t="s">
        <v>399</v>
      </c>
      <c r="P18" s="442"/>
      <c r="Q18" s="179"/>
      <c r="R18" s="442" t="s">
        <v>397</v>
      </c>
      <c r="S18" s="442"/>
      <c r="T18" s="442" t="s">
        <v>401</v>
      </c>
      <c r="U18" s="442"/>
      <c r="V18" s="183"/>
      <c r="W18" s="567"/>
      <c r="X18" s="567"/>
      <c r="Y18" s="179"/>
      <c r="Z18" s="179"/>
      <c r="AA18" s="179"/>
    </row>
    <row r="19" spans="1:27" ht="16.5" x14ac:dyDescent="0.25">
      <c r="A19" s="570" t="str">
        <f t="shared" ref="A19:A24" si="0">IF(A10="","",A10)</f>
        <v/>
      </c>
      <c r="B19" s="571"/>
      <c r="C19" s="571"/>
      <c r="D19" s="571"/>
      <c r="E19" s="502"/>
      <c r="F19" s="502"/>
      <c r="G19" s="502"/>
      <c r="H19" s="502"/>
      <c r="I19" s="502"/>
      <c r="J19" s="502"/>
      <c r="K19" s="502"/>
      <c r="L19" s="502"/>
      <c r="M19" s="502"/>
      <c r="N19" s="502"/>
      <c r="O19" s="502"/>
      <c r="P19" s="502"/>
      <c r="Q19" s="179"/>
      <c r="R19" s="502"/>
      <c r="S19" s="502"/>
      <c r="T19" s="502"/>
      <c r="U19" s="502"/>
      <c r="V19" s="180"/>
      <c r="W19" s="502"/>
      <c r="X19" s="502"/>
      <c r="Y19" s="179"/>
      <c r="Z19" s="179"/>
      <c r="AA19" s="179"/>
    </row>
    <row r="20" spans="1:27" ht="16.5" customHeight="1" x14ac:dyDescent="0.25">
      <c r="A20" s="570" t="str">
        <f t="shared" si="0"/>
        <v/>
      </c>
      <c r="B20" s="571"/>
      <c r="C20" s="571"/>
      <c r="D20" s="571"/>
      <c r="E20" s="502"/>
      <c r="F20" s="502"/>
      <c r="G20" s="502"/>
      <c r="H20" s="502"/>
      <c r="I20" s="502"/>
      <c r="J20" s="502"/>
      <c r="K20" s="502"/>
      <c r="L20" s="502"/>
      <c r="M20" s="502"/>
      <c r="N20" s="502"/>
      <c r="O20" s="502"/>
      <c r="P20" s="502"/>
      <c r="Q20" s="179"/>
      <c r="R20" s="502"/>
      <c r="S20" s="502"/>
      <c r="T20" s="502"/>
      <c r="U20" s="502"/>
      <c r="V20" s="180"/>
      <c r="W20" s="502"/>
      <c r="X20" s="502"/>
      <c r="Y20" s="179"/>
      <c r="Z20" s="179"/>
      <c r="AA20" s="179"/>
    </row>
    <row r="21" spans="1:27" ht="16.5" customHeight="1" x14ac:dyDescent="0.25">
      <c r="A21" s="570" t="str">
        <f t="shared" si="0"/>
        <v/>
      </c>
      <c r="B21" s="571"/>
      <c r="C21" s="571"/>
      <c r="D21" s="571"/>
      <c r="E21" s="502"/>
      <c r="F21" s="502"/>
      <c r="G21" s="502"/>
      <c r="H21" s="502"/>
      <c r="I21" s="502"/>
      <c r="J21" s="502"/>
      <c r="K21" s="502"/>
      <c r="L21" s="502"/>
      <c r="M21" s="502"/>
      <c r="N21" s="502"/>
      <c r="O21" s="502"/>
      <c r="P21" s="502"/>
      <c r="Q21" s="179"/>
      <c r="R21" s="502"/>
      <c r="S21" s="502"/>
      <c r="T21" s="502"/>
      <c r="U21" s="502"/>
      <c r="V21" s="180"/>
      <c r="W21" s="502"/>
      <c r="X21" s="502"/>
      <c r="Y21" s="179"/>
      <c r="Z21" s="179"/>
      <c r="AA21" s="179"/>
    </row>
    <row r="22" spans="1:27" ht="16.5" customHeight="1" x14ac:dyDescent="0.25">
      <c r="A22" s="570" t="str">
        <f t="shared" si="0"/>
        <v/>
      </c>
      <c r="B22" s="571"/>
      <c r="C22" s="571"/>
      <c r="D22" s="571"/>
      <c r="E22" s="502"/>
      <c r="F22" s="502"/>
      <c r="G22" s="502"/>
      <c r="H22" s="502"/>
      <c r="I22" s="502"/>
      <c r="J22" s="502"/>
      <c r="K22" s="502"/>
      <c r="L22" s="502"/>
      <c r="M22" s="502"/>
      <c r="N22" s="502"/>
      <c r="O22" s="502"/>
      <c r="P22" s="502"/>
      <c r="Q22" s="179"/>
      <c r="R22" s="502"/>
      <c r="S22" s="502"/>
      <c r="T22" s="502"/>
      <c r="U22" s="502"/>
      <c r="V22" s="180"/>
      <c r="W22" s="502"/>
      <c r="X22" s="502"/>
      <c r="Y22" s="179"/>
      <c r="Z22" s="179"/>
      <c r="AA22" s="179"/>
    </row>
    <row r="23" spans="1:27" ht="16.5" customHeight="1" x14ac:dyDescent="0.25">
      <c r="A23" s="570" t="str">
        <f t="shared" si="0"/>
        <v/>
      </c>
      <c r="B23" s="571"/>
      <c r="C23" s="571"/>
      <c r="D23" s="571"/>
      <c r="E23" s="502"/>
      <c r="F23" s="502"/>
      <c r="G23" s="502"/>
      <c r="H23" s="502"/>
      <c r="I23" s="502"/>
      <c r="J23" s="502"/>
      <c r="K23" s="502"/>
      <c r="L23" s="502"/>
      <c r="M23" s="502"/>
      <c r="N23" s="502"/>
      <c r="O23" s="502"/>
      <c r="P23" s="502"/>
      <c r="Q23" s="179"/>
      <c r="R23" s="502"/>
      <c r="S23" s="502"/>
      <c r="T23" s="502"/>
      <c r="U23" s="502"/>
      <c r="V23" s="180"/>
      <c r="W23" s="502"/>
      <c r="X23" s="502"/>
      <c r="Y23" s="179"/>
      <c r="Z23" s="179"/>
      <c r="AA23" s="179"/>
    </row>
    <row r="24" spans="1:27" ht="16.5" customHeight="1" x14ac:dyDescent="0.25">
      <c r="A24" s="570" t="str">
        <f t="shared" si="0"/>
        <v/>
      </c>
      <c r="B24" s="571"/>
      <c r="C24" s="571"/>
      <c r="D24" s="571"/>
      <c r="E24" s="502"/>
      <c r="F24" s="502"/>
      <c r="G24" s="502"/>
      <c r="H24" s="502"/>
      <c r="I24" s="502"/>
      <c r="J24" s="502"/>
      <c r="K24" s="502"/>
      <c r="L24" s="502"/>
      <c r="M24" s="502"/>
      <c r="N24" s="502"/>
      <c r="O24" s="502"/>
      <c r="P24" s="502"/>
      <c r="Q24" s="179"/>
      <c r="R24" s="502"/>
      <c r="S24" s="502"/>
      <c r="T24" s="502"/>
      <c r="U24" s="502"/>
      <c r="V24" s="180"/>
      <c r="W24" s="502"/>
      <c r="X24" s="502"/>
      <c r="Y24" s="179"/>
      <c r="Z24" s="179"/>
      <c r="AA24" s="179"/>
    </row>
    <row r="25" spans="1:27" x14ac:dyDescent="0.25">
      <c r="A25" s="179"/>
      <c r="B25" s="179"/>
      <c r="C25" s="179"/>
      <c r="D25" s="179"/>
      <c r="E25" s="179"/>
      <c r="F25" s="179"/>
      <c r="G25" s="179"/>
      <c r="H25" s="179"/>
      <c r="I25" s="178"/>
      <c r="J25" s="178"/>
      <c r="K25" s="178"/>
      <c r="L25" s="178"/>
      <c r="M25" s="178"/>
      <c r="N25" s="178"/>
      <c r="O25" s="178"/>
      <c r="P25" s="178"/>
      <c r="Q25" s="178"/>
      <c r="R25" s="178"/>
      <c r="S25" s="178"/>
      <c r="T25" s="178"/>
      <c r="U25" s="178"/>
      <c r="V25" s="178"/>
      <c r="W25" s="178"/>
      <c r="X25" s="178"/>
      <c r="Y25" s="178"/>
      <c r="Z25" s="178"/>
      <c r="AA25" s="179"/>
    </row>
    <row r="26" spans="1:27" ht="54.75" customHeight="1" x14ac:dyDescent="0.25">
      <c r="A26" s="568" t="s">
        <v>429</v>
      </c>
      <c r="B26" s="568"/>
      <c r="C26" s="568"/>
      <c r="D26" s="568"/>
      <c r="E26" s="569" t="s">
        <v>474</v>
      </c>
      <c r="F26" s="569"/>
      <c r="G26" s="569"/>
      <c r="H26" s="569"/>
      <c r="I26" s="569"/>
      <c r="J26" s="569"/>
      <c r="K26" s="569"/>
    </row>
    <row r="27" spans="1:27" ht="9.75" customHeight="1" x14ac:dyDescent="0.25"/>
    <row r="28" spans="1:27" ht="51" customHeight="1" x14ac:dyDescent="0.25">
      <c r="A28" s="568" t="s">
        <v>413</v>
      </c>
      <c r="B28" s="568"/>
      <c r="C28" s="568"/>
      <c r="D28" s="568"/>
      <c r="E28" s="569"/>
      <c r="F28" s="569"/>
      <c r="G28" s="569"/>
      <c r="H28" s="569"/>
      <c r="I28" s="569"/>
      <c r="J28" s="569"/>
      <c r="K28" s="569"/>
    </row>
    <row r="29" spans="1:27" ht="16.5" customHeight="1" x14ac:dyDescent="0.25"/>
    <row r="30" spans="1:27" ht="12" customHeight="1" x14ac:dyDescent="0.25"/>
    <row r="31" spans="1:27" ht="16.5" customHeight="1" x14ac:dyDescent="0.25">
      <c r="A31" s="568" t="s">
        <v>410</v>
      </c>
      <c r="B31" s="568"/>
      <c r="C31" s="568"/>
      <c r="D31" s="568"/>
      <c r="E31" s="573"/>
      <c r="F31" s="573"/>
      <c r="G31" s="573"/>
    </row>
    <row r="32" spans="1:27" ht="16.5" customHeight="1" x14ac:dyDescent="0.25">
      <c r="A32" s="568" t="s">
        <v>411</v>
      </c>
      <c r="B32" s="568"/>
      <c r="C32" s="568"/>
      <c r="D32" s="568"/>
      <c r="E32" s="573"/>
      <c r="F32" s="573"/>
      <c r="G32" s="573"/>
    </row>
    <row r="33" spans="1:11" ht="16.5" customHeight="1" x14ac:dyDescent="0.25">
      <c r="A33" s="568" t="s">
        <v>415</v>
      </c>
      <c r="B33" s="568"/>
      <c r="C33" s="568"/>
      <c r="D33" s="568"/>
      <c r="E33" s="573"/>
      <c r="F33" s="573"/>
      <c r="G33" s="573"/>
    </row>
    <row r="34" spans="1:11" ht="16.5" customHeight="1" x14ac:dyDescent="0.25">
      <c r="A34" s="568" t="s">
        <v>416</v>
      </c>
      <c r="B34" s="568"/>
      <c r="C34" s="568"/>
      <c r="D34" s="568"/>
      <c r="E34" s="573"/>
      <c r="F34" s="573"/>
      <c r="G34" s="573"/>
    </row>
    <row r="35" spans="1:11" ht="16.5" customHeight="1" x14ac:dyDescent="0.25">
      <c r="A35" s="568" t="s">
        <v>412</v>
      </c>
      <c r="B35" s="568"/>
      <c r="C35" s="568"/>
      <c r="D35" s="568"/>
      <c r="E35" s="573"/>
      <c r="F35" s="573"/>
      <c r="G35" s="573"/>
    </row>
    <row r="36" spans="1:11" ht="9.75" customHeight="1" x14ac:dyDescent="0.25"/>
    <row r="37" spans="1:11" ht="32.25" customHeight="1" x14ac:dyDescent="0.25">
      <c r="A37" s="568" t="s">
        <v>407</v>
      </c>
      <c r="B37" s="568"/>
      <c r="C37" s="568"/>
      <c r="D37" s="568"/>
      <c r="E37" s="569"/>
      <c r="F37" s="569"/>
      <c r="G37" s="569"/>
      <c r="H37" s="569"/>
      <c r="I37" s="569"/>
      <c r="J37" s="569"/>
      <c r="K37" s="569"/>
    </row>
    <row r="38" spans="1:11" ht="9.75" customHeight="1" x14ac:dyDescent="0.25"/>
    <row r="39" spans="1:11" ht="42" customHeight="1" x14ac:dyDescent="0.25">
      <c r="A39" s="568" t="s">
        <v>409</v>
      </c>
      <c r="B39" s="568"/>
      <c r="C39" s="568"/>
      <c r="D39" s="568"/>
      <c r="E39" s="569"/>
      <c r="F39" s="569"/>
      <c r="G39" s="569"/>
      <c r="H39" s="569"/>
      <c r="I39" s="569"/>
      <c r="J39" s="569"/>
      <c r="K39" s="569"/>
    </row>
    <row r="40" spans="1:11" ht="10.5" customHeight="1" x14ac:dyDescent="0.25"/>
  </sheetData>
  <mergeCells count="153">
    <mergeCell ref="A31:D31"/>
    <mergeCell ref="E31:G3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Y15:AA15"/>
    <mergeCell ref="R22:S22"/>
    <mergeCell ref="T22:U22"/>
    <mergeCell ref="R23:S23"/>
    <mergeCell ref="T23:U23"/>
    <mergeCell ref="R24:S24"/>
    <mergeCell ref="T24:U24"/>
    <mergeCell ref="I15:J15"/>
    <mergeCell ref="K15:O15"/>
    <mergeCell ref="P15:Q15"/>
    <mergeCell ref="R15:T15"/>
    <mergeCell ref="U15:V15"/>
    <mergeCell ref="W15:X15"/>
    <mergeCell ref="R21:S21"/>
    <mergeCell ref="T21:U21"/>
    <mergeCell ref="T19:U19"/>
    <mergeCell ref="R20:S20"/>
    <mergeCell ref="T20:U20"/>
    <mergeCell ref="R18:S18"/>
    <mergeCell ref="T18:U18"/>
    <mergeCell ref="M19:N19"/>
    <mergeCell ref="O19:P19"/>
    <mergeCell ref="R19:S19"/>
    <mergeCell ref="O16:P16"/>
    <mergeCell ref="R14:T14"/>
    <mergeCell ref="U14:V14"/>
    <mergeCell ref="W14:X14"/>
    <mergeCell ref="Y14:AA14"/>
    <mergeCell ref="I13:J13"/>
    <mergeCell ref="K13:O13"/>
    <mergeCell ref="P13:Q13"/>
    <mergeCell ref="R13:T13"/>
    <mergeCell ref="U13:V13"/>
    <mergeCell ref="W13:X13"/>
    <mergeCell ref="Y13:AA13"/>
    <mergeCell ref="K14:O14"/>
    <mergeCell ref="E39:K39"/>
    <mergeCell ref="E37:K37"/>
    <mergeCell ref="E21:F21"/>
    <mergeCell ref="G21:H21"/>
    <mergeCell ref="E20:F20"/>
    <mergeCell ref="G20:H20"/>
    <mergeCell ref="E19:F19"/>
    <mergeCell ref="G19:H19"/>
    <mergeCell ref="E17:H17"/>
    <mergeCell ref="E32:G32"/>
    <mergeCell ref="E33:G33"/>
    <mergeCell ref="E34:G34"/>
    <mergeCell ref="E35:G35"/>
    <mergeCell ref="A13:H13"/>
    <mergeCell ref="A15:H15"/>
    <mergeCell ref="I21:J21"/>
    <mergeCell ref="K21:L21"/>
    <mergeCell ref="M21:N21"/>
    <mergeCell ref="O21:P21"/>
    <mergeCell ref="I20:J20"/>
    <mergeCell ref="K20:L20"/>
    <mergeCell ref="M20:N20"/>
    <mergeCell ref="O20:P20"/>
    <mergeCell ref="P14:Q14"/>
    <mergeCell ref="W11:X11"/>
    <mergeCell ref="Y11:AA11"/>
    <mergeCell ref="A12:H12"/>
    <mergeCell ref="I12:J12"/>
    <mergeCell ref="K12:O12"/>
    <mergeCell ref="P12:Q12"/>
    <mergeCell ref="R12:T12"/>
    <mergeCell ref="U12:V12"/>
    <mergeCell ref="W12:X12"/>
    <mergeCell ref="Y12:AA12"/>
    <mergeCell ref="A11:H11"/>
    <mergeCell ref="I11:J11"/>
    <mergeCell ref="K11:O11"/>
    <mergeCell ref="P11:Q11"/>
    <mergeCell ref="R11:T11"/>
    <mergeCell ref="U11:V11"/>
    <mergeCell ref="W9:X9"/>
    <mergeCell ref="Y9:AA9"/>
    <mergeCell ref="A10:H10"/>
    <mergeCell ref="I10:J10"/>
    <mergeCell ref="K10:O10"/>
    <mergeCell ref="P10:Q10"/>
    <mergeCell ref="R10:T10"/>
    <mergeCell ref="U10:V10"/>
    <mergeCell ref="W10:X10"/>
    <mergeCell ref="Y10:AA10"/>
    <mergeCell ref="A9:H9"/>
    <mergeCell ref="I9:J9"/>
    <mergeCell ref="K9:O9"/>
    <mergeCell ref="P9:Q9"/>
    <mergeCell ref="R9:T9"/>
    <mergeCell ref="U9:V9"/>
    <mergeCell ref="A37:D37"/>
    <mergeCell ref="A39:D39"/>
    <mergeCell ref="A19:D19"/>
    <mergeCell ref="A20:D20"/>
    <mergeCell ref="A21:D21"/>
    <mergeCell ref="A22:D22"/>
    <mergeCell ref="A23:D23"/>
    <mergeCell ref="A24:D24"/>
    <mergeCell ref="A2:D2"/>
    <mergeCell ref="A5:V5"/>
    <mergeCell ref="A7:H7"/>
    <mergeCell ref="I7:J7"/>
    <mergeCell ref="A32:D32"/>
    <mergeCell ref="A33:D33"/>
    <mergeCell ref="A34:D34"/>
    <mergeCell ref="A35:D35"/>
    <mergeCell ref="E2:K2"/>
    <mergeCell ref="O18:P18"/>
    <mergeCell ref="I19:J19"/>
    <mergeCell ref="K19:L19"/>
    <mergeCell ref="I17:L17"/>
    <mergeCell ref="M17:P17"/>
    <mergeCell ref="A14:H14"/>
    <mergeCell ref="I14:J14"/>
    <mergeCell ref="W17:X18"/>
    <mergeCell ref="A26:D26"/>
    <mergeCell ref="E26:K26"/>
    <mergeCell ref="A28:D28"/>
    <mergeCell ref="E28:K28"/>
    <mergeCell ref="W19:X19"/>
    <mergeCell ref="W20:X20"/>
    <mergeCell ref="W21:X21"/>
    <mergeCell ref="W22:X22"/>
    <mergeCell ref="W23:X23"/>
    <mergeCell ref="W24:X24"/>
    <mergeCell ref="R17:U17"/>
    <mergeCell ref="E18:F18"/>
    <mergeCell ref="G18:H18"/>
    <mergeCell ref="I18:J18"/>
    <mergeCell ref="K18:L18"/>
    <mergeCell ref="M18:N18"/>
    <mergeCell ref="O22:P22"/>
    <mergeCell ref="O23:P23"/>
    <mergeCell ref="O24:P24"/>
  </mergeCells>
  <dataValidations count="4">
    <dataValidation type="list" allowBlank="1" showInputMessage="1" showErrorMessage="1" sqref="E26:K26">
      <formula1>$AC$2:$AC$5</formula1>
    </dataValidation>
    <dataValidation type="decimal" allowBlank="1" showInputMessage="1" showErrorMessage="1" sqref="I19:I24 K19:K24 M19:M24 O19:O24 E19:E24 G19:G24">
      <formula1>0</formula1>
      <formula2>1000000</formula2>
    </dataValidation>
    <dataValidation type="list" allowBlank="1" showInputMessage="1" showErrorMessage="1" sqref="W5:W7 I12:J15">
      <formula1>#REF!</formula1>
    </dataValidation>
    <dataValidation type="textLength" operator="lessThan" showInputMessage="1" showErrorMessage="1" error="Max 2.000 Caracteres" sqref="E37:K37 E39:K39 E28:K28">
      <formula1>2000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INPUT H1</vt:lpstr>
      <vt:lpstr>Antecedentes</vt:lpstr>
      <vt:lpstr>Diagnóstico</vt:lpstr>
      <vt:lpstr>Objetivo</vt:lpstr>
      <vt:lpstr>Estrategia</vt:lpstr>
      <vt:lpstr>Indicadores</vt:lpstr>
      <vt:lpstr>Presupuesto y Recursos Humanos</vt:lpstr>
      <vt:lpstr>Administración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jobach</dc:creator>
  <cp:lastModifiedBy>Marcelo Andrés Lucero Tobar</cp:lastModifiedBy>
  <dcterms:created xsi:type="dcterms:W3CDTF">2011-12-19T15:38:32Z</dcterms:created>
  <dcterms:modified xsi:type="dcterms:W3CDTF">2014-04-22T16:54:16Z</dcterms:modified>
</cp:coreProperties>
</file>